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lan og Klima\Data\Trafikselskabsstatistik\Regnskab\FlexDanmark\"/>
    </mc:Choice>
  </mc:AlternateContent>
  <xr:revisionPtr revIDLastSave="0" documentId="13_ncr:1_{9CFDDFCF-EE63-487E-8DF7-CDC56CA4E6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å landsplan" sheetId="1" r:id="rId1"/>
    <sheet name="Pr trafikselska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" i="2" l="1"/>
  <c r="H139" i="2"/>
  <c r="G139" i="2"/>
  <c r="F139" i="2"/>
  <c r="I289" i="2"/>
  <c r="H289" i="2"/>
  <c r="F289" i="2"/>
  <c r="I251" i="2"/>
  <c r="H251" i="2"/>
  <c r="F251" i="2"/>
  <c r="I213" i="2"/>
  <c r="H213" i="2"/>
  <c r="F213" i="2"/>
  <c r="I175" i="2"/>
  <c r="H175" i="2"/>
  <c r="F175" i="2"/>
  <c r="I137" i="2"/>
  <c r="H137" i="2"/>
  <c r="F137" i="2"/>
  <c r="I99" i="2"/>
  <c r="H99" i="2"/>
  <c r="F99" i="2"/>
  <c r="I61" i="2"/>
  <c r="H61" i="2"/>
  <c r="F61" i="2"/>
  <c r="I23" i="2"/>
  <c r="H23" i="2"/>
  <c r="F23" i="2"/>
  <c r="E9" i="1"/>
  <c r="E16" i="1"/>
  <c r="F23" i="1"/>
  <c r="E23" i="1"/>
  <c r="E30" i="1"/>
  <c r="F37" i="1"/>
  <c r="E37" i="1"/>
  <c r="F44" i="1"/>
  <c r="E44" i="1"/>
  <c r="E51" i="1"/>
  <c r="E58" i="1"/>
  <c r="F58" i="1"/>
  <c r="G30" i="1"/>
  <c r="G16" i="1"/>
  <c r="G9" i="1"/>
  <c r="G7" i="1"/>
  <c r="G14" i="1"/>
  <c r="G21" i="1"/>
  <c r="G23" i="1" s="1"/>
  <c r="G28" i="1"/>
  <c r="G35" i="1"/>
  <c r="G37" i="1" s="1"/>
  <c r="G42" i="1"/>
  <c r="G44" i="1" s="1"/>
  <c r="G49" i="1"/>
  <c r="G51" i="1" s="1"/>
  <c r="G56" i="1"/>
  <c r="G58" i="1" s="1"/>
  <c r="D7" i="1"/>
  <c r="D9" i="1" s="1"/>
  <c r="D14" i="1"/>
  <c r="D16" i="1" s="1"/>
  <c r="D21" i="1"/>
  <c r="D23" i="1" s="1"/>
  <c r="D28" i="1"/>
  <c r="D30" i="1" s="1"/>
  <c r="D35" i="1"/>
  <c r="D37" i="1" s="1"/>
  <c r="D42" i="1"/>
  <c r="D44" i="1" s="1"/>
  <c r="D49" i="1"/>
  <c r="D51" i="1" s="1"/>
  <c r="D56" i="1"/>
  <c r="D58" i="1" s="1"/>
  <c r="F56" i="1"/>
  <c r="F49" i="1"/>
  <c r="F51" i="1" s="1"/>
  <c r="F42" i="1"/>
  <c r="F35" i="1"/>
  <c r="F28" i="1"/>
  <c r="F30" i="1" s="1"/>
  <c r="F21" i="1"/>
  <c r="F15" i="1"/>
  <c r="F16" i="1" s="1"/>
  <c r="F7" i="1"/>
  <c r="F9" i="1" s="1"/>
</calcChain>
</file>

<file path=xl/sharedStrings.xml><?xml version="1.0" encoding="utf-8"?>
<sst xmlns="http://schemas.openxmlformats.org/spreadsheetml/2006/main" count="629" uniqueCount="19">
  <si>
    <t>År</t>
  </si>
  <si>
    <t>Rejsetype</t>
  </si>
  <si>
    <t>Brutto omkostning</t>
  </si>
  <si>
    <t>Egenbetaling i alt</t>
  </si>
  <si>
    <t>Antal rejser</t>
  </si>
  <si>
    <t>Direkte rejselængde i km</t>
  </si>
  <si>
    <t>Åben flextrafik. inkl plustur</t>
  </si>
  <si>
    <t>Handicap kørsel</t>
  </si>
  <si>
    <t>Kommunal visiteret</t>
  </si>
  <si>
    <t>Patientbefordring</t>
  </si>
  <si>
    <t>Antal rejser pr rejsetype pr år</t>
  </si>
  <si>
    <t>Movia Flexrute er beregnet med 12 km pr. tur pr. borger</t>
  </si>
  <si>
    <t>Antal rejser pr rejsetype pr år. Region Syd patientbefordring opgjort under 'Sydtrafik'</t>
  </si>
  <si>
    <t>FYNBUS</t>
  </si>
  <si>
    <t>MIDTTRAFIK</t>
  </si>
  <si>
    <t>MOVIA</t>
  </si>
  <si>
    <t>NT</t>
  </si>
  <si>
    <t>SYDTRAFIK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</si>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</sst>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"/>
    <numFmt numFmtId="165" formatCode="&quot;kr &quot;#,##0;&quot;kr -&quot;#,##0"/>
    <numFmt numFmtId="167" formatCode="_-* #,##0_-;\-* #,##0_-;_-* &quot;-&quot;??_-;_-@_-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sz val="10"/>
      <color rgb="FF000000"/>
      <name val="Arial"/>
    </font>
    <font>
      <sz val="14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7" fontId="1" fillId="2" borderId="1" xfId="1" applyNumberFormat="1" applyFont="1" applyFill="1" applyBorder="1" applyAlignment="1">
      <alignment horizontal="right"/>
    </xf>
    <xf numFmtId="167" fontId="2" fillId="2" borderId="2" xfId="1" applyNumberFormat="1" applyFont="1" applyFill="1" applyBorder="1" applyAlignment="1">
      <alignment horizontal="right"/>
    </xf>
    <xf numFmtId="167" fontId="1" fillId="2" borderId="0" xfId="1" applyNumberFormat="1" applyFont="1" applyFill="1" applyAlignment="1">
      <alignment horizontal="left"/>
    </xf>
    <xf numFmtId="167" fontId="1" fillId="3" borderId="1" xfId="1" applyNumberFormat="1" applyFont="1" applyFill="1" applyBorder="1" applyAlignment="1">
      <alignment horizontal="left"/>
    </xf>
    <xf numFmtId="167" fontId="2" fillId="2" borderId="0" xfId="1" applyNumberFormat="1" applyFont="1" applyFill="1" applyAlignment="1">
      <alignment horizontal="left"/>
    </xf>
    <xf numFmtId="167" fontId="6" fillId="2" borderId="1" xfId="1" applyNumberFormat="1" applyFont="1" applyFill="1" applyBorder="1" applyAlignment="1">
      <alignment horizontal="right"/>
    </xf>
    <xf numFmtId="167" fontId="0" fillId="0" borderId="0" xfId="1" applyNumberFormat="1" applyFont="1"/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3"/>
  <sheetViews>
    <sheetView topLeftCell="A34" zoomScaleNormal="100" workbookViewId="0">
      <selection activeCell="E60" sqref="E60"/>
    </sheetView>
  </sheetViews>
  <sheetFormatPr defaultRowHeight="12.75" x14ac:dyDescent="0.2"/>
  <cols>
    <col min="1" max="2" width="10.7109375" customWidth="1"/>
    <col min="3" max="3" width="23.42578125" customWidth="1"/>
    <col min="4" max="4" width="17" customWidth="1"/>
    <col min="5" max="5" width="16.28515625" customWidth="1"/>
    <col min="6" max="6" width="10.7109375" customWidth="1"/>
    <col min="7" max="7" width="22.28515625" customWidth="1"/>
    <col min="8" max="8" width="4.7109375" customWidth="1"/>
  </cols>
  <sheetData>
    <row r="1" spans="2:7" s="1" customFormat="1" ht="14.85" customHeight="1" x14ac:dyDescent="0.2"/>
    <row r="2" spans="2:7" s="1" customFormat="1" ht="31.35" customHeight="1" x14ac:dyDescent="0.2">
      <c r="B2" s="11" t="s">
        <v>10</v>
      </c>
      <c r="C2" s="11"/>
    </row>
    <row r="3" spans="2:7" s="1" customFormat="1" ht="21.95" customHeight="1" x14ac:dyDescent="0.2"/>
    <row r="4" spans="2:7" s="1" customFormat="1" ht="23.8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s="1" customFormat="1" ht="19.7" customHeight="1" x14ac:dyDescent="0.2">
      <c r="B5" s="3">
        <v>2016</v>
      </c>
      <c r="C5" s="4" t="s">
        <v>6</v>
      </c>
      <c r="D5" s="5">
        <v>112264898.73999999</v>
      </c>
      <c r="E5" s="5">
        <v>36771515</v>
      </c>
      <c r="F5" s="19">
        <v>867520</v>
      </c>
      <c r="G5" s="19">
        <v>7105412</v>
      </c>
    </row>
    <row r="6" spans="2:7" s="1" customFormat="1" ht="19.7" customHeight="1" x14ac:dyDescent="0.2">
      <c r="B6" s="6"/>
      <c r="C6" s="4" t="s">
        <v>7</v>
      </c>
      <c r="D6" s="5">
        <v>224864124.63999799</v>
      </c>
      <c r="E6" s="5">
        <v>45749399</v>
      </c>
      <c r="F6" s="19">
        <v>932304</v>
      </c>
      <c r="G6" s="19">
        <v>11898667</v>
      </c>
    </row>
    <row r="7" spans="2:7" s="1" customFormat="1" ht="19.7" customHeight="1" x14ac:dyDescent="0.2">
      <c r="B7" s="6"/>
      <c r="C7" s="4" t="s">
        <v>8</v>
      </c>
      <c r="D7" s="5">
        <f>309169539+216875379</f>
        <v>526044918</v>
      </c>
      <c r="E7" s="5">
        <v>542589</v>
      </c>
      <c r="F7" s="19">
        <f>2190571+1609885</f>
        <v>3800456</v>
      </c>
      <c r="G7" s="19">
        <f>23347599+19318620</f>
        <v>42666219</v>
      </c>
    </row>
    <row r="8" spans="2:7" s="1" customFormat="1" ht="19.7" customHeight="1" x14ac:dyDescent="0.2">
      <c r="B8" s="6"/>
      <c r="C8" s="4" t="s">
        <v>9</v>
      </c>
      <c r="D8" s="5">
        <v>503635991.40999502</v>
      </c>
      <c r="E8" s="5">
        <v>100</v>
      </c>
      <c r="F8" s="19">
        <v>1764578</v>
      </c>
      <c r="G8" s="19">
        <v>58849326</v>
      </c>
    </row>
    <row r="9" spans="2:7" s="1" customFormat="1" ht="19.7" customHeight="1" x14ac:dyDescent="0.2">
      <c r="B9" s="7">
        <v>2016</v>
      </c>
      <c r="C9" s="8"/>
      <c r="D9" s="18">
        <f>SUM(D5:D8)</f>
        <v>1366809932.789993</v>
      </c>
      <c r="E9" s="18">
        <f>SUM(E5:E8)</f>
        <v>83063603</v>
      </c>
      <c r="F9" s="20">
        <f>SUM(F5:F8)</f>
        <v>7364858</v>
      </c>
      <c r="G9" s="20">
        <f>SUM(G5:G8)</f>
        <v>120519624</v>
      </c>
    </row>
    <row r="10" spans="2:7" s="1" customFormat="1" ht="11.1" customHeight="1" x14ac:dyDescent="0.2">
      <c r="B10" s="9"/>
      <c r="C10" s="9"/>
      <c r="D10" s="9"/>
      <c r="E10" s="9"/>
      <c r="F10" s="9"/>
      <c r="G10" s="10"/>
    </row>
    <row r="11" spans="2:7" s="1" customFormat="1" ht="23.85" customHeight="1" x14ac:dyDescent="0.2"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</row>
    <row r="12" spans="2:7" s="1" customFormat="1" ht="19.7" customHeight="1" x14ac:dyDescent="0.2">
      <c r="B12" s="3">
        <v>2017</v>
      </c>
      <c r="C12" s="4" t="s">
        <v>6</v>
      </c>
      <c r="D12" s="5">
        <v>114343461.56</v>
      </c>
      <c r="E12" s="5">
        <v>40282288</v>
      </c>
      <c r="F12" s="19">
        <v>908516</v>
      </c>
      <c r="G12" s="19">
        <v>7659168</v>
      </c>
    </row>
    <row r="13" spans="2:7" s="1" customFormat="1" ht="19.7" customHeight="1" x14ac:dyDescent="0.2">
      <c r="B13" s="6"/>
      <c r="C13" s="4" t="s">
        <v>7</v>
      </c>
      <c r="D13" s="5">
        <v>233423719.37</v>
      </c>
      <c r="E13" s="5">
        <v>48576250</v>
      </c>
      <c r="F13" s="19">
        <v>1001870</v>
      </c>
      <c r="G13" s="19">
        <v>12486650</v>
      </c>
    </row>
    <row r="14" spans="2:7" s="1" customFormat="1" ht="19.7" customHeight="1" x14ac:dyDescent="0.2">
      <c r="B14" s="6"/>
      <c r="C14" s="4" t="s">
        <v>8</v>
      </c>
      <c r="D14" s="5">
        <f>278232748+225426803</f>
        <v>503659551</v>
      </c>
      <c r="E14" s="5">
        <v>438741</v>
      </c>
      <c r="F14" s="19">
        <v>2040012</v>
      </c>
      <c r="G14" s="19">
        <f>21466125+19635012</f>
        <v>41101137</v>
      </c>
    </row>
    <row r="15" spans="2:7" s="1" customFormat="1" ht="19.7" customHeight="1" x14ac:dyDescent="0.2">
      <c r="B15" s="6"/>
      <c r="C15" s="4" t="s">
        <v>9</v>
      </c>
      <c r="D15" s="5">
        <v>506231407.61000699</v>
      </c>
      <c r="E15" s="5">
        <v>1732</v>
      </c>
      <c r="F15" s="19">
        <f>1786251+1636251</f>
        <v>3422502</v>
      </c>
      <c r="G15" s="19">
        <v>60772573</v>
      </c>
    </row>
    <row r="16" spans="2:7" s="1" customFormat="1" ht="19.7" customHeight="1" x14ac:dyDescent="0.2">
      <c r="B16" s="7">
        <v>2017</v>
      </c>
      <c r="C16" s="8"/>
      <c r="D16" s="18">
        <f>SUM(D12:D15)</f>
        <v>1357658139.5400071</v>
      </c>
      <c r="E16" s="18">
        <f>SUM(E12:E15)</f>
        <v>89299011</v>
      </c>
      <c r="F16" s="20">
        <f>SUM(F12:F15)</f>
        <v>7372900</v>
      </c>
      <c r="G16" s="20">
        <f>SUM(G12:G15)</f>
        <v>122019528</v>
      </c>
    </row>
    <row r="17" spans="2:7" s="1" customFormat="1" ht="11.1" customHeight="1" x14ac:dyDescent="0.2">
      <c r="B17" s="9"/>
      <c r="C17" s="9"/>
      <c r="D17" s="9"/>
      <c r="E17" s="9"/>
      <c r="F17" s="9"/>
      <c r="G17" s="10"/>
    </row>
    <row r="18" spans="2:7" s="1" customFormat="1" ht="23.85" customHeight="1" x14ac:dyDescent="0.2"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</row>
    <row r="19" spans="2:7" s="1" customFormat="1" ht="19.7" customHeight="1" x14ac:dyDescent="0.2">
      <c r="B19" s="3">
        <v>2018</v>
      </c>
      <c r="C19" s="4" t="s">
        <v>6</v>
      </c>
      <c r="D19" s="5">
        <v>123645710.90000001</v>
      </c>
      <c r="E19" s="5">
        <v>43693252</v>
      </c>
      <c r="F19" s="19">
        <v>968032</v>
      </c>
      <c r="G19" s="19">
        <v>8368700</v>
      </c>
    </row>
    <row r="20" spans="2:7" s="1" customFormat="1" ht="19.7" customHeight="1" x14ac:dyDescent="0.2">
      <c r="B20" s="6"/>
      <c r="C20" s="4" t="s">
        <v>7</v>
      </c>
      <c r="D20" s="5">
        <v>261493450.99000001</v>
      </c>
      <c r="E20" s="5">
        <v>52285214</v>
      </c>
      <c r="F20" s="19">
        <v>1076508</v>
      </c>
      <c r="G20" s="19">
        <v>13384059</v>
      </c>
    </row>
    <row r="21" spans="2:7" s="1" customFormat="1" ht="19.7" customHeight="1" x14ac:dyDescent="0.2">
      <c r="B21" s="6"/>
      <c r="C21" s="4" t="s">
        <v>8</v>
      </c>
      <c r="D21" s="5">
        <f>271481446+227856746</f>
        <v>499338192</v>
      </c>
      <c r="E21" s="5">
        <v>420051</v>
      </c>
      <c r="F21" s="19">
        <f>1892271+1564609</f>
        <v>3456880</v>
      </c>
      <c r="G21" s="19">
        <f>20312497+18775308</f>
        <v>39087805</v>
      </c>
    </row>
    <row r="22" spans="2:7" s="1" customFormat="1" ht="19.7" customHeight="1" x14ac:dyDescent="0.2">
      <c r="B22" s="6"/>
      <c r="C22" s="4" t="s">
        <v>9</v>
      </c>
      <c r="D22" s="5">
        <v>538439124.55999899</v>
      </c>
      <c r="E22" s="5">
        <v>753</v>
      </c>
      <c r="F22" s="19">
        <v>1798527</v>
      </c>
      <c r="G22" s="19">
        <v>61882446</v>
      </c>
    </row>
    <row r="23" spans="2:7" s="1" customFormat="1" ht="19.7" customHeight="1" x14ac:dyDescent="0.2">
      <c r="B23" s="7">
        <v>2018</v>
      </c>
      <c r="C23" s="8"/>
      <c r="D23" s="18">
        <f>SUM(D19:D22)</f>
        <v>1422916478.4499989</v>
      </c>
      <c r="E23" s="18">
        <f>SUM(E19:E22)</f>
        <v>96399270</v>
      </c>
      <c r="F23" s="20">
        <f>SUM(F19:F22)</f>
        <v>7299947</v>
      </c>
      <c r="G23" s="20">
        <f>SUM(G19:G22)</f>
        <v>122723010</v>
      </c>
    </row>
    <row r="24" spans="2:7" s="1" customFormat="1" ht="11.1" customHeight="1" x14ac:dyDescent="0.2">
      <c r="B24" s="9"/>
      <c r="C24" s="9"/>
      <c r="D24" s="9"/>
      <c r="E24" s="9"/>
      <c r="F24" s="9"/>
      <c r="G24" s="10"/>
    </row>
    <row r="25" spans="2:7" s="1" customFormat="1" ht="23.85" customHeight="1" x14ac:dyDescent="0.2">
      <c r="B25" s="2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</row>
    <row r="26" spans="2:7" s="1" customFormat="1" ht="19.7" customHeight="1" x14ac:dyDescent="0.2">
      <c r="B26" s="3">
        <v>2019</v>
      </c>
      <c r="C26" s="4" t="s">
        <v>6</v>
      </c>
      <c r="D26" s="5">
        <v>127522696.61</v>
      </c>
      <c r="E26" s="5">
        <v>46002236</v>
      </c>
      <c r="F26" s="19">
        <v>977793</v>
      </c>
      <c r="G26" s="19">
        <v>8527893</v>
      </c>
    </row>
    <row r="27" spans="2:7" s="1" customFormat="1" ht="19.7" customHeight="1" x14ac:dyDescent="0.2">
      <c r="B27" s="6"/>
      <c r="C27" s="4" t="s">
        <v>7</v>
      </c>
      <c r="D27" s="5">
        <v>289917734.97999901</v>
      </c>
      <c r="E27" s="5">
        <v>59211371</v>
      </c>
      <c r="F27" s="19">
        <v>1191444</v>
      </c>
      <c r="G27" s="19">
        <v>14633591</v>
      </c>
    </row>
    <row r="28" spans="2:7" s="1" customFormat="1" ht="19.7" customHeight="1" x14ac:dyDescent="0.2">
      <c r="B28" s="6"/>
      <c r="C28" s="4" t="s">
        <v>8</v>
      </c>
      <c r="D28" s="5">
        <f>279753677+235590844</f>
        <v>515344521</v>
      </c>
      <c r="E28" s="5">
        <v>350028</v>
      </c>
      <c r="F28" s="19">
        <f>1880537+1555341</f>
        <v>3435878</v>
      </c>
      <c r="G28" s="19">
        <f>20367479+18664092</f>
        <v>39031571</v>
      </c>
    </row>
    <row r="29" spans="2:7" s="1" customFormat="1" ht="19.7" customHeight="1" x14ac:dyDescent="0.2">
      <c r="B29" s="6"/>
      <c r="C29" s="4" t="s">
        <v>9</v>
      </c>
      <c r="D29" s="5">
        <v>528785708.69000202</v>
      </c>
      <c r="E29" s="5">
        <v>352</v>
      </c>
      <c r="F29" s="19">
        <v>1774901</v>
      </c>
      <c r="G29" s="19">
        <v>61277819</v>
      </c>
    </row>
    <row r="30" spans="2:7" s="1" customFormat="1" ht="19.7" customHeight="1" x14ac:dyDescent="0.2">
      <c r="B30" s="7">
        <v>2019</v>
      </c>
      <c r="C30" s="8"/>
      <c r="D30" s="18">
        <f>SUM(D26:D29)</f>
        <v>1461570661.2800009</v>
      </c>
      <c r="E30" s="18">
        <f>SUM(E26:E29)</f>
        <v>105563987</v>
      </c>
      <c r="F30" s="20">
        <f>SUM(F26:F29)</f>
        <v>7380016</v>
      </c>
      <c r="G30" s="20">
        <f>SUM(G26:G29)</f>
        <v>123470874</v>
      </c>
    </row>
    <row r="31" spans="2:7" s="1" customFormat="1" ht="11.1" customHeight="1" x14ac:dyDescent="0.2">
      <c r="B31" s="9"/>
      <c r="C31" s="9"/>
      <c r="D31" s="9"/>
      <c r="E31" s="9"/>
      <c r="F31" s="9"/>
      <c r="G31" s="10"/>
    </row>
    <row r="32" spans="2:7" s="1" customFormat="1" ht="23.85" customHeight="1" x14ac:dyDescent="0.2">
      <c r="B32" s="2" t="s">
        <v>0</v>
      </c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</row>
    <row r="33" spans="2:7" s="1" customFormat="1" ht="19.7" customHeight="1" x14ac:dyDescent="0.2">
      <c r="B33" s="3">
        <v>2020</v>
      </c>
      <c r="C33" s="4" t="s">
        <v>6</v>
      </c>
      <c r="D33" s="5">
        <v>93270300.969999805</v>
      </c>
      <c r="E33" s="5">
        <v>29611078</v>
      </c>
      <c r="F33" s="19">
        <v>652315</v>
      </c>
      <c r="G33" s="19">
        <v>6143501</v>
      </c>
    </row>
    <row r="34" spans="2:7" s="1" customFormat="1" ht="19.7" customHeight="1" x14ac:dyDescent="0.2">
      <c r="B34" s="6"/>
      <c r="C34" s="4" t="s">
        <v>7</v>
      </c>
      <c r="D34" s="5">
        <v>224175736.76999801</v>
      </c>
      <c r="E34" s="5">
        <v>39033401</v>
      </c>
      <c r="F34" s="19">
        <v>872915</v>
      </c>
      <c r="G34" s="19">
        <v>10511118</v>
      </c>
    </row>
    <row r="35" spans="2:7" s="1" customFormat="1" ht="19.7" customHeight="1" x14ac:dyDescent="0.2">
      <c r="B35" s="6"/>
      <c r="C35" s="4" t="s">
        <v>8</v>
      </c>
      <c r="D35" s="5">
        <f>231883402+232014357</f>
        <v>463897759</v>
      </c>
      <c r="E35" s="5">
        <v>157976</v>
      </c>
      <c r="F35" s="19">
        <f>1432777+1508351</f>
        <v>2941128</v>
      </c>
      <c r="G35" s="19">
        <f>16295648+18100212</f>
        <v>34395860</v>
      </c>
    </row>
    <row r="36" spans="2:7" s="1" customFormat="1" ht="19.7" customHeight="1" x14ac:dyDescent="0.2">
      <c r="B36" s="6"/>
      <c r="C36" s="4" t="s">
        <v>9</v>
      </c>
      <c r="D36" s="5">
        <v>549745940.72999799</v>
      </c>
      <c r="E36" s="5">
        <v>65</v>
      </c>
      <c r="F36" s="19">
        <v>1609746</v>
      </c>
      <c r="G36" s="19">
        <v>55739529</v>
      </c>
    </row>
    <row r="37" spans="2:7" s="1" customFormat="1" ht="19.7" customHeight="1" x14ac:dyDescent="0.2">
      <c r="B37" s="7">
        <v>2020</v>
      </c>
      <c r="C37" s="8"/>
      <c r="D37" s="18">
        <f>SUM(D33:D36)</f>
        <v>1331089737.469996</v>
      </c>
      <c r="E37" s="18">
        <f>SUM(E33:E36)</f>
        <v>68802520</v>
      </c>
      <c r="F37" s="20">
        <f>SUM(F33:F36)</f>
        <v>6076104</v>
      </c>
      <c r="G37" s="20">
        <f>SUM(G33:G36)</f>
        <v>106790008</v>
      </c>
    </row>
    <row r="38" spans="2:7" s="1" customFormat="1" ht="11.1" customHeight="1" x14ac:dyDescent="0.2">
      <c r="B38" s="9"/>
      <c r="C38" s="9"/>
      <c r="D38" s="9"/>
      <c r="E38" s="9"/>
      <c r="F38" s="9"/>
      <c r="G38" s="10"/>
    </row>
    <row r="39" spans="2:7" s="1" customFormat="1" ht="23.85" customHeight="1" x14ac:dyDescent="0.2">
      <c r="B39" s="2" t="s">
        <v>0</v>
      </c>
      <c r="C39" s="2" t="s">
        <v>1</v>
      </c>
      <c r="D39" s="2" t="s">
        <v>2</v>
      </c>
      <c r="E39" s="2" t="s">
        <v>3</v>
      </c>
      <c r="F39" s="2" t="s">
        <v>4</v>
      </c>
      <c r="G39" s="2" t="s">
        <v>5</v>
      </c>
    </row>
    <row r="40" spans="2:7" s="1" customFormat="1" ht="19.7" customHeight="1" x14ac:dyDescent="0.2">
      <c r="B40" s="3">
        <v>2021</v>
      </c>
      <c r="C40" s="4" t="s">
        <v>6</v>
      </c>
      <c r="D40" s="5">
        <v>116091310.89999899</v>
      </c>
      <c r="E40" s="5">
        <v>39268191</v>
      </c>
      <c r="F40" s="19">
        <v>771887</v>
      </c>
      <c r="G40" s="19">
        <v>7746043</v>
      </c>
    </row>
    <row r="41" spans="2:7" s="1" customFormat="1" ht="19.7" customHeight="1" x14ac:dyDescent="0.2">
      <c r="B41" s="6"/>
      <c r="C41" s="4" t="s">
        <v>7</v>
      </c>
      <c r="D41" s="5">
        <v>275055071.359999</v>
      </c>
      <c r="E41" s="5">
        <v>50561469</v>
      </c>
      <c r="F41" s="19">
        <v>1061666</v>
      </c>
      <c r="G41" s="19">
        <v>13346003</v>
      </c>
    </row>
    <row r="42" spans="2:7" s="1" customFormat="1" ht="19.7" customHeight="1" x14ac:dyDescent="0.2">
      <c r="B42" s="6"/>
      <c r="C42" s="4" t="s">
        <v>8</v>
      </c>
      <c r="D42" s="5">
        <f>282372364+242688557</f>
        <v>525060921</v>
      </c>
      <c r="E42" s="5">
        <v>154820</v>
      </c>
      <c r="F42" s="19">
        <f>1683546+1555974</f>
        <v>3239520</v>
      </c>
      <c r="G42" s="19">
        <f>19127777+18671688</f>
        <v>37799465</v>
      </c>
    </row>
    <row r="43" spans="2:7" s="1" customFormat="1" ht="19.7" customHeight="1" x14ac:dyDescent="0.2">
      <c r="B43" s="6"/>
      <c r="C43" s="4" t="s">
        <v>9</v>
      </c>
      <c r="D43" s="5">
        <v>563224730.20999897</v>
      </c>
      <c r="E43" s="5">
        <v>237</v>
      </c>
      <c r="F43" s="19">
        <v>1646713</v>
      </c>
      <c r="G43" s="19">
        <v>56803942</v>
      </c>
    </row>
    <row r="44" spans="2:7" s="1" customFormat="1" ht="19.7" customHeight="1" x14ac:dyDescent="0.2">
      <c r="B44" s="7">
        <v>2021</v>
      </c>
      <c r="C44" s="8"/>
      <c r="D44" s="18">
        <f>SUM(D40:D43)</f>
        <v>1479432033.4699969</v>
      </c>
      <c r="E44" s="18">
        <f>SUM(E40:E43)</f>
        <v>89984717</v>
      </c>
      <c r="F44" s="20">
        <f>SUM(F40:F43)</f>
        <v>6719786</v>
      </c>
      <c r="G44" s="20">
        <f>SUM(G40:G43)</f>
        <v>115695453</v>
      </c>
    </row>
    <row r="45" spans="2:7" s="1" customFormat="1" ht="11.1" customHeight="1" x14ac:dyDescent="0.2">
      <c r="B45" s="9"/>
      <c r="C45" s="9"/>
      <c r="D45" s="9"/>
      <c r="E45" s="9"/>
      <c r="F45" s="9"/>
      <c r="G45" s="10"/>
    </row>
    <row r="46" spans="2:7" s="1" customFormat="1" ht="23.85" customHeight="1" x14ac:dyDescent="0.2">
      <c r="B46" s="2" t="s">
        <v>0</v>
      </c>
      <c r="C46" s="2" t="s">
        <v>1</v>
      </c>
      <c r="D46" s="2" t="s">
        <v>2</v>
      </c>
      <c r="E46" s="2" t="s">
        <v>3</v>
      </c>
      <c r="F46" s="2" t="s">
        <v>4</v>
      </c>
      <c r="G46" s="2" t="s">
        <v>5</v>
      </c>
    </row>
    <row r="47" spans="2:7" s="1" customFormat="1" ht="19.7" customHeight="1" x14ac:dyDescent="0.2">
      <c r="B47" s="3">
        <v>2022</v>
      </c>
      <c r="C47" s="4" t="s">
        <v>6</v>
      </c>
      <c r="D47" s="5">
        <v>149949747.56999901</v>
      </c>
      <c r="E47" s="5">
        <v>47628038</v>
      </c>
      <c r="F47" s="19">
        <v>885166</v>
      </c>
      <c r="G47" s="19">
        <v>8595141</v>
      </c>
    </row>
    <row r="48" spans="2:7" s="1" customFormat="1" ht="19.7" customHeight="1" x14ac:dyDescent="0.2">
      <c r="B48" s="6"/>
      <c r="C48" s="4" t="s">
        <v>7</v>
      </c>
      <c r="D48" s="5">
        <v>356558435.16999602</v>
      </c>
      <c r="E48" s="5">
        <v>62172840</v>
      </c>
      <c r="F48" s="19">
        <v>1186091</v>
      </c>
      <c r="G48" s="19">
        <v>15003479</v>
      </c>
    </row>
    <row r="49" spans="2:7" s="1" customFormat="1" ht="19.7" customHeight="1" x14ac:dyDescent="0.2">
      <c r="B49" s="6"/>
      <c r="C49" s="4" t="s">
        <v>8</v>
      </c>
      <c r="D49" s="5">
        <f>324069570+264823212</f>
        <v>588892782</v>
      </c>
      <c r="E49" s="5">
        <v>231852</v>
      </c>
      <c r="F49" s="19">
        <f>1816835+1680895</f>
        <v>3497730</v>
      </c>
      <c r="G49" s="19">
        <f>20559636+20170740</f>
        <v>40730376</v>
      </c>
    </row>
    <row r="50" spans="2:7" s="1" customFormat="1" ht="19.7" customHeight="1" x14ac:dyDescent="0.2">
      <c r="B50" s="6"/>
      <c r="C50" s="4" t="s">
        <v>9</v>
      </c>
      <c r="D50" s="5">
        <v>617634968.61000597</v>
      </c>
      <c r="E50" s="5">
        <v>804</v>
      </c>
      <c r="F50" s="19">
        <v>1626095</v>
      </c>
      <c r="G50" s="19">
        <v>55681202</v>
      </c>
    </row>
    <row r="51" spans="2:7" s="1" customFormat="1" ht="19.7" customHeight="1" x14ac:dyDescent="0.2">
      <c r="B51" s="7">
        <v>2022</v>
      </c>
      <c r="C51" s="8"/>
      <c r="D51" s="18">
        <f>SUM(D47:D50)</f>
        <v>1713035933.3500009</v>
      </c>
      <c r="E51" s="18">
        <f>SUM(E47:E50)</f>
        <v>110033534</v>
      </c>
      <c r="F51" s="20">
        <f>SUM(F47:F50)</f>
        <v>7195082</v>
      </c>
      <c r="G51" s="20">
        <f>SUM(G47:G50)</f>
        <v>120010198</v>
      </c>
    </row>
    <row r="52" spans="2:7" s="1" customFormat="1" ht="11.1" customHeight="1" x14ac:dyDescent="0.2">
      <c r="B52" s="9"/>
      <c r="C52" s="9"/>
      <c r="D52" s="9"/>
      <c r="E52" s="9"/>
      <c r="F52" s="9"/>
      <c r="G52" s="10"/>
    </row>
    <row r="53" spans="2:7" s="1" customFormat="1" ht="23.85" customHeight="1" x14ac:dyDescent="0.2">
      <c r="B53" s="2" t="s">
        <v>0</v>
      </c>
      <c r="C53" s="2" t="s">
        <v>1</v>
      </c>
      <c r="D53" s="2" t="s">
        <v>2</v>
      </c>
      <c r="E53" s="2" t="s">
        <v>3</v>
      </c>
      <c r="F53" s="2" t="s">
        <v>4</v>
      </c>
      <c r="G53" s="2" t="s">
        <v>5</v>
      </c>
    </row>
    <row r="54" spans="2:7" s="1" customFormat="1" ht="19.7" customHeight="1" x14ac:dyDescent="0.2">
      <c r="B54" s="3">
        <v>2023</v>
      </c>
      <c r="C54" s="4" t="s">
        <v>6</v>
      </c>
      <c r="D54" s="5">
        <v>162940011.58000001</v>
      </c>
      <c r="E54" s="5">
        <v>54495126</v>
      </c>
      <c r="F54" s="19">
        <v>897435</v>
      </c>
      <c r="G54" s="19">
        <v>8725071</v>
      </c>
    </row>
    <row r="55" spans="2:7" s="1" customFormat="1" ht="19.7" customHeight="1" x14ac:dyDescent="0.2">
      <c r="B55" s="6"/>
      <c r="C55" s="4" t="s">
        <v>7</v>
      </c>
      <c r="D55" s="5">
        <v>405880643.12000299</v>
      </c>
      <c r="E55" s="5">
        <v>69572662</v>
      </c>
      <c r="F55" s="19">
        <v>1269506</v>
      </c>
      <c r="G55" s="19">
        <v>15895949</v>
      </c>
    </row>
    <row r="56" spans="2:7" s="1" customFormat="1" ht="19.7" customHeight="1" x14ac:dyDescent="0.2">
      <c r="B56" s="6"/>
      <c r="C56" s="4" t="s">
        <v>8</v>
      </c>
      <c r="D56" s="5">
        <f>382276519+273876088</f>
        <v>656152607</v>
      </c>
      <c r="E56" s="5">
        <v>281437</v>
      </c>
      <c r="F56" s="19">
        <f>1884617+1666191</f>
        <v>3550808</v>
      </c>
      <c r="G56" s="19">
        <f>21982892+19994292</f>
        <v>41977184</v>
      </c>
    </row>
    <row r="57" spans="2:7" s="1" customFormat="1" ht="19.7" customHeight="1" x14ac:dyDescent="0.2">
      <c r="B57" s="6"/>
      <c r="C57" s="4" t="s">
        <v>9</v>
      </c>
      <c r="D57" s="5">
        <v>645101555.519997</v>
      </c>
      <c r="E57" s="5">
        <v>540</v>
      </c>
      <c r="F57" s="19">
        <v>1600506</v>
      </c>
      <c r="G57" s="19">
        <v>53794015</v>
      </c>
    </row>
    <row r="58" spans="2:7" s="1" customFormat="1" ht="19.7" customHeight="1" x14ac:dyDescent="0.2">
      <c r="B58" s="7">
        <v>2023</v>
      </c>
      <c r="C58" s="8"/>
      <c r="D58" s="18">
        <f>SUM(D54:D57)</f>
        <v>1870074817.2200003</v>
      </c>
      <c r="E58" s="18">
        <f>SUM(E54:E57)</f>
        <v>124349765</v>
      </c>
      <c r="F58" s="20">
        <f>SUM(F54:F57)</f>
        <v>7318255</v>
      </c>
      <c r="G58" s="20">
        <f>SUM(G54:G57)</f>
        <v>120392219</v>
      </c>
    </row>
    <row r="59" spans="2:7" s="1" customFormat="1" ht="11.1" customHeight="1" x14ac:dyDescent="0.2">
      <c r="B59" s="9"/>
      <c r="C59" s="9"/>
      <c r="D59" s="9"/>
      <c r="E59" s="9"/>
      <c r="F59" s="9"/>
      <c r="G59" s="10"/>
    </row>
    <row r="60" spans="2:7" s="1" customFormat="1" ht="28.9" customHeight="1" x14ac:dyDescent="0.2"/>
    <row r="63" spans="2:7" x14ac:dyDescent="0.2">
      <c r="B63" t="s">
        <v>11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3E87-52AB-41E6-A0DB-9BBD3407FC0B}">
  <dimension ref="B1:J308"/>
  <sheetViews>
    <sheetView tabSelected="1" topLeftCell="A286" workbookViewId="0">
      <selection activeCell="F310" sqref="F310"/>
    </sheetView>
  </sheetViews>
  <sheetFormatPr defaultRowHeight="12.75" x14ac:dyDescent="0.2"/>
  <cols>
    <col min="1" max="1" width="1.5703125" customWidth="1"/>
    <col min="2" max="2" width="7" customWidth="1"/>
    <col min="3" max="3" width="0.7109375" customWidth="1"/>
    <col min="4" max="4" width="16.85546875" customWidth="1"/>
    <col min="5" max="5" width="23.42578125" customWidth="1"/>
    <col min="6" max="6" width="17" customWidth="1"/>
    <col min="7" max="7" width="16.28515625" customWidth="1"/>
    <col min="8" max="8" width="10.7109375" style="25" customWidth="1"/>
    <col min="9" max="9" width="22.28515625" style="25" customWidth="1"/>
    <col min="10" max="10" width="23.7109375" customWidth="1"/>
    <col min="11" max="11" width="4.7109375" customWidth="1"/>
  </cols>
  <sheetData>
    <row r="1" spans="2:10" s="1" customFormat="1" ht="22.9" customHeight="1" x14ac:dyDescent="0.2">
      <c r="H1" s="21"/>
      <c r="I1" s="21"/>
    </row>
    <row r="2" spans="2:10" s="1" customFormat="1" ht="31.35" customHeight="1" x14ac:dyDescent="0.2">
      <c r="C2" s="12" t="s">
        <v>12</v>
      </c>
      <c r="D2" s="12"/>
      <c r="E2" s="12"/>
      <c r="F2" s="12"/>
      <c r="G2" s="12"/>
      <c r="H2" s="12"/>
      <c r="I2" s="12"/>
      <c r="J2" s="12"/>
    </row>
    <row r="3" spans="2:10" s="1" customFormat="1" ht="6.4" customHeight="1" x14ac:dyDescent="0.2">
      <c r="H3" s="21"/>
      <c r="I3" s="21"/>
    </row>
    <row r="4" spans="2:10" s="1" customFormat="1" ht="10.15" customHeight="1" x14ac:dyDescent="0.2">
      <c r="H4" s="21"/>
      <c r="I4" s="21"/>
    </row>
    <row r="5" spans="2:10" s="1" customFormat="1" ht="23.85" customHeight="1" x14ac:dyDescent="0.2">
      <c r="B5" s="13">
        <v>2016</v>
      </c>
      <c r="C5" s="13"/>
      <c r="D5" s="13"/>
      <c r="H5" s="21"/>
      <c r="I5" s="21"/>
    </row>
    <row r="6" spans="2:10" s="1" customFormat="1" ht="17.649999999999999" customHeight="1" x14ac:dyDescent="0.2">
      <c r="H6" s="21"/>
      <c r="I6" s="21"/>
    </row>
    <row r="7" spans="2:10" s="1" customFormat="1" ht="23.85" customHeight="1" x14ac:dyDescent="0.2">
      <c r="D7" s="14">
        <v>2016</v>
      </c>
      <c r="E7" s="2" t="s">
        <v>1</v>
      </c>
      <c r="F7" s="2" t="s">
        <v>2</v>
      </c>
      <c r="G7" s="2" t="s">
        <v>3</v>
      </c>
      <c r="H7" s="22" t="s">
        <v>4</v>
      </c>
      <c r="I7" s="22" t="s">
        <v>5</v>
      </c>
    </row>
    <row r="8" spans="2:10" s="1" customFormat="1" ht="19.7" customHeight="1" x14ac:dyDescent="0.2">
      <c r="D8" s="15" t="s">
        <v>13</v>
      </c>
      <c r="E8" s="4" t="s">
        <v>6</v>
      </c>
      <c r="F8" s="5">
        <v>18728925.199999999</v>
      </c>
      <c r="G8" s="5">
        <v>2383448</v>
      </c>
      <c r="H8" s="19">
        <v>150006</v>
      </c>
      <c r="I8" s="19">
        <v>1204763</v>
      </c>
    </row>
    <row r="9" spans="2:10" s="1" customFormat="1" ht="19.7" customHeight="1" x14ac:dyDescent="0.2">
      <c r="D9" s="15" t="s">
        <v>13</v>
      </c>
      <c r="E9" s="4" t="s">
        <v>7</v>
      </c>
      <c r="F9" s="5">
        <v>24872543.93</v>
      </c>
      <c r="G9" s="5">
        <v>3989612</v>
      </c>
      <c r="H9" s="19">
        <v>110323</v>
      </c>
      <c r="I9" s="19">
        <v>1028012</v>
      </c>
    </row>
    <row r="10" spans="2:10" s="1" customFormat="1" ht="19.7" customHeight="1" x14ac:dyDescent="0.2">
      <c r="D10" s="15" t="s">
        <v>13</v>
      </c>
      <c r="E10" s="4" t="s">
        <v>8</v>
      </c>
      <c r="F10" s="5">
        <v>40102577.199999899</v>
      </c>
      <c r="G10" s="5">
        <v>514085</v>
      </c>
      <c r="H10" s="19">
        <v>289729</v>
      </c>
      <c r="I10" s="19">
        <v>3091640</v>
      </c>
    </row>
    <row r="11" spans="2:10" s="1" customFormat="1" ht="19.7" customHeight="1" x14ac:dyDescent="0.2">
      <c r="D11" s="16" t="s">
        <v>13</v>
      </c>
      <c r="E11" s="8"/>
      <c r="F11" s="17">
        <v>83704046.329999804</v>
      </c>
      <c r="G11" s="17">
        <v>6887145</v>
      </c>
      <c r="H11" s="20">
        <v>550058</v>
      </c>
      <c r="I11" s="20">
        <v>5324415</v>
      </c>
    </row>
    <row r="12" spans="2:10" s="1" customFormat="1" ht="11.1" customHeight="1" x14ac:dyDescent="0.2">
      <c r="D12" s="9"/>
      <c r="E12" s="9"/>
      <c r="F12" s="9"/>
      <c r="G12" s="9"/>
      <c r="H12" s="23"/>
      <c r="I12" s="23"/>
    </row>
    <row r="13" spans="2:10" s="1" customFormat="1" ht="23.85" customHeight="1" x14ac:dyDescent="0.2">
      <c r="D13" s="14">
        <v>2016</v>
      </c>
      <c r="E13" s="2" t="s">
        <v>1</v>
      </c>
      <c r="F13" s="2" t="s">
        <v>2</v>
      </c>
      <c r="G13" s="2" t="s">
        <v>3</v>
      </c>
      <c r="H13" s="22" t="s">
        <v>4</v>
      </c>
      <c r="I13" s="22" t="s">
        <v>5</v>
      </c>
    </row>
    <row r="14" spans="2:10" s="1" customFormat="1" ht="19.7" customHeight="1" x14ac:dyDescent="0.2">
      <c r="D14" s="15" t="s">
        <v>14</v>
      </c>
      <c r="E14" s="4" t="s">
        <v>6</v>
      </c>
      <c r="F14" s="5">
        <v>18752728.25</v>
      </c>
      <c r="G14" s="5">
        <v>7993685</v>
      </c>
      <c r="H14" s="19">
        <v>152244</v>
      </c>
      <c r="I14" s="19">
        <v>1345270</v>
      </c>
    </row>
    <row r="15" spans="2:10" s="1" customFormat="1" ht="19.7" customHeight="1" x14ac:dyDescent="0.2">
      <c r="D15" s="15" t="s">
        <v>14</v>
      </c>
      <c r="E15" s="4" t="s">
        <v>7</v>
      </c>
      <c r="F15" s="5">
        <v>42720219.189999796</v>
      </c>
      <c r="G15" s="5">
        <v>8602660</v>
      </c>
      <c r="H15" s="19">
        <v>177549</v>
      </c>
      <c r="I15" s="19">
        <v>1921195</v>
      </c>
    </row>
    <row r="16" spans="2:10" s="1" customFormat="1" ht="19.7" customHeight="1" x14ac:dyDescent="0.2">
      <c r="D16" s="15" t="s">
        <v>14</v>
      </c>
      <c r="E16" s="4" t="s">
        <v>8</v>
      </c>
      <c r="F16" s="5">
        <v>67251645.119999707</v>
      </c>
      <c r="G16" s="5">
        <v>28200</v>
      </c>
      <c r="H16" s="19">
        <v>375934</v>
      </c>
      <c r="I16" s="19">
        <v>3687555</v>
      </c>
    </row>
    <row r="17" spans="4:9" s="1" customFormat="1" ht="19.7" customHeight="1" x14ac:dyDescent="0.2">
      <c r="D17" s="15" t="s">
        <v>14</v>
      </c>
      <c r="E17" s="4" t="s">
        <v>9</v>
      </c>
      <c r="F17" s="5">
        <v>118381536.559999</v>
      </c>
      <c r="G17" s="5">
        <v>0</v>
      </c>
      <c r="H17" s="19">
        <v>400963</v>
      </c>
      <c r="I17" s="19">
        <v>12442756</v>
      </c>
    </row>
    <row r="18" spans="4:9" s="1" customFormat="1" ht="19.7" customHeight="1" x14ac:dyDescent="0.2">
      <c r="D18" s="16" t="s">
        <v>14</v>
      </c>
      <c r="E18" s="8"/>
      <c r="F18" s="17">
        <v>247106129.11999801</v>
      </c>
      <c r="G18" s="17">
        <v>16624545</v>
      </c>
      <c r="H18" s="20">
        <v>1106690</v>
      </c>
      <c r="I18" s="20">
        <v>19396776</v>
      </c>
    </row>
    <row r="19" spans="4:9" s="1" customFormat="1" ht="11.1" customHeight="1" x14ac:dyDescent="0.2">
      <c r="D19" s="9"/>
      <c r="E19" s="9"/>
      <c r="F19" s="9"/>
      <c r="G19" s="9"/>
      <c r="H19" s="23"/>
      <c r="I19" s="23"/>
    </row>
    <row r="20" spans="4:9" s="1" customFormat="1" ht="23.85" customHeight="1" x14ac:dyDescent="0.2">
      <c r="D20" s="14">
        <v>2016</v>
      </c>
      <c r="E20" s="2" t="s">
        <v>1</v>
      </c>
      <c r="F20" s="2" t="s">
        <v>2</v>
      </c>
      <c r="G20" s="2" t="s">
        <v>3</v>
      </c>
      <c r="H20" s="22" t="s">
        <v>4</v>
      </c>
      <c r="I20" s="22" t="s">
        <v>5</v>
      </c>
    </row>
    <row r="21" spans="4:9" s="1" customFormat="1" ht="19.7" customHeight="1" x14ac:dyDescent="0.2">
      <c r="D21" s="15" t="s">
        <v>15</v>
      </c>
      <c r="E21" s="4" t="s">
        <v>6</v>
      </c>
      <c r="F21" s="5">
        <v>43946901.009999998</v>
      </c>
      <c r="G21" s="5">
        <v>15263991</v>
      </c>
      <c r="H21" s="19">
        <v>352663</v>
      </c>
      <c r="I21" s="19">
        <v>2811992</v>
      </c>
    </row>
    <row r="22" spans="4:9" s="1" customFormat="1" ht="19.7" customHeight="1" x14ac:dyDescent="0.2">
      <c r="D22" s="15" t="s">
        <v>15</v>
      </c>
      <c r="E22" s="4" t="s">
        <v>7</v>
      </c>
      <c r="F22" s="5">
        <v>103638304.629999</v>
      </c>
      <c r="G22" s="5">
        <v>22191795</v>
      </c>
      <c r="H22" s="19">
        <v>431719</v>
      </c>
      <c r="I22" s="19">
        <v>6280588</v>
      </c>
    </row>
    <row r="23" spans="4:9" s="1" customFormat="1" ht="19.7" customHeight="1" x14ac:dyDescent="0.2">
      <c r="D23" s="15" t="s">
        <v>15</v>
      </c>
      <c r="E23" s="4" t="s">
        <v>8</v>
      </c>
      <c r="F23" s="5">
        <f>37706001+216875379</f>
        <v>254581380</v>
      </c>
      <c r="G23" s="5">
        <v>204</v>
      </c>
      <c r="H23" s="24">
        <f>244627+1609885</f>
        <v>1854512</v>
      </c>
      <c r="I23" s="19">
        <f>2228310+19318620</f>
        <v>21546930</v>
      </c>
    </row>
    <row r="24" spans="4:9" s="1" customFormat="1" ht="19.7" customHeight="1" x14ac:dyDescent="0.2">
      <c r="D24" s="15" t="s">
        <v>15</v>
      </c>
      <c r="E24" s="4" t="s">
        <v>9</v>
      </c>
      <c r="F24" s="5">
        <v>143304672.09</v>
      </c>
      <c r="G24" s="5">
        <v>0</v>
      </c>
      <c r="H24" s="19">
        <v>592255</v>
      </c>
      <c r="I24" s="19">
        <v>19251086</v>
      </c>
    </row>
    <row r="25" spans="4:9" s="1" customFormat="1" ht="19.7" customHeight="1" x14ac:dyDescent="0.2">
      <c r="D25" s="16" t="s">
        <v>15</v>
      </c>
      <c r="E25" s="8"/>
      <c r="F25" s="17">
        <v>545471257.72999907</v>
      </c>
      <c r="G25" s="17">
        <v>37455990</v>
      </c>
      <c r="H25" s="20">
        <v>3231149</v>
      </c>
      <c r="I25" s="20">
        <v>49890596</v>
      </c>
    </row>
    <row r="26" spans="4:9" s="1" customFormat="1" ht="11.1" customHeight="1" x14ac:dyDescent="0.2">
      <c r="D26" s="9"/>
      <c r="E26" s="9"/>
      <c r="F26" s="9"/>
      <c r="G26" s="9"/>
      <c r="H26" s="23"/>
      <c r="I26" s="23"/>
    </row>
    <row r="27" spans="4:9" s="1" customFormat="1" ht="23.85" customHeight="1" x14ac:dyDescent="0.2">
      <c r="D27" s="14">
        <v>2016</v>
      </c>
      <c r="E27" s="2" t="s">
        <v>1</v>
      </c>
      <c r="F27" s="2" t="s">
        <v>2</v>
      </c>
      <c r="G27" s="2" t="s">
        <v>3</v>
      </c>
      <c r="H27" s="22" t="s">
        <v>4</v>
      </c>
      <c r="I27" s="22" t="s">
        <v>5</v>
      </c>
    </row>
    <row r="28" spans="4:9" s="1" customFormat="1" ht="19.7" customHeight="1" x14ac:dyDescent="0.2">
      <c r="D28" s="15" t="s">
        <v>16</v>
      </c>
      <c r="E28" s="4" t="s">
        <v>6</v>
      </c>
      <c r="F28" s="5">
        <v>17526137.099999901</v>
      </c>
      <c r="G28" s="5">
        <v>5211908</v>
      </c>
      <c r="H28" s="19">
        <v>100538</v>
      </c>
      <c r="I28" s="19">
        <v>759356</v>
      </c>
    </row>
    <row r="29" spans="4:9" s="1" customFormat="1" ht="19.7" customHeight="1" x14ac:dyDescent="0.2">
      <c r="D29" s="15" t="s">
        <v>16</v>
      </c>
      <c r="E29" s="4" t="s">
        <v>7</v>
      </c>
      <c r="F29" s="5">
        <v>23210951.780000001</v>
      </c>
      <c r="G29" s="5">
        <v>4467474</v>
      </c>
      <c r="H29" s="19">
        <v>90298</v>
      </c>
      <c r="I29" s="19">
        <v>1164627</v>
      </c>
    </row>
    <row r="30" spans="4:9" s="1" customFormat="1" ht="19.7" customHeight="1" x14ac:dyDescent="0.2">
      <c r="D30" s="15" t="s">
        <v>16</v>
      </c>
      <c r="E30" s="4" t="s">
        <v>8</v>
      </c>
      <c r="F30" s="5">
        <v>143775390.71999899</v>
      </c>
      <c r="G30" s="5">
        <v>30</v>
      </c>
      <c r="H30" s="19">
        <v>1128403</v>
      </c>
      <c r="I30" s="19">
        <v>12880941</v>
      </c>
    </row>
    <row r="31" spans="4:9" s="1" customFormat="1" ht="19.7" customHeight="1" x14ac:dyDescent="0.2">
      <c r="D31" s="15" t="s">
        <v>16</v>
      </c>
      <c r="E31" s="4" t="s">
        <v>9</v>
      </c>
      <c r="F31" s="5">
        <v>77686343.829999894</v>
      </c>
      <c r="G31" s="5">
        <v>0</v>
      </c>
      <c r="H31" s="19">
        <v>235875</v>
      </c>
      <c r="I31" s="19">
        <v>9024438</v>
      </c>
    </row>
    <row r="32" spans="4:9" s="1" customFormat="1" ht="19.7" customHeight="1" x14ac:dyDescent="0.2">
      <c r="D32" s="16" t="s">
        <v>16</v>
      </c>
      <c r="E32" s="8"/>
      <c r="F32" s="17">
        <v>262198823.42999899</v>
      </c>
      <c r="G32" s="17">
        <v>9679412</v>
      </c>
      <c r="H32" s="20">
        <v>1555114</v>
      </c>
      <c r="I32" s="20">
        <v>23829362</v>
      </c>
    </row>
    <row r="33" spans="2:9" s="1" customFormat="1" ht="11.1" customHeight="1" x14ac:dyDescent="0.2">
      <c r="D33" s="9"/>
      <c r="E33" s="9"/>
      <c r="F33" s="9"/>
      <c r="G33" s="9"/>
      <c r="H33" s="23"/>
      <c r="I33" s="23"/>
    </row>
    <row r="34" spans="2:9" s="1" customFormat="1" ht="23.85" customHeight="1" x14ac:dyDescent="0.2">
      <c r="D34" s="14">
        <v>2016</v>
      </c>
      <c r="E34" s="2" t="s">
        <v>1</v>
      </c>
      <c r="F34" s="2" t="s">
        <v>2</v>
      </c>
      <c r="G34" s="2" t="s">
        <v>3</v>
      </c>
      <c r="H34" s="22" t="s">
        <v>4</v>
      </c>
      <c r="I34" s="22" t="s">
        <v>5</v>
      </c>
    </row>
    <row r="35" spans="2:9" s="1" customFormat="1" ht="19.7" customHeight="1" x14ac:dyDescent="0.2">
      <c r="D35" s="15" t="s">
        <v>17</v>
      </c>
      <c r="E35" s="4" t="s">
        <v>6</v>
      </c>
      <c r="F35" s="5">
        <v>13310207.18</v>
      </c>
      <c r="G35" s="5">
        <v>5918483</v>
      </c>
      <c r="H35" s="19">
        <v>112069</v>
      </c>
      <c r="I35" s="19">
        <v>984031</v>
      </c>
    </row>
    <row r="36" spans="2:9" s="1" customFormat="1" ht="19.7" customHeight="1" x14ac:dyDescent="0.2">
      <c r="D36" s="15" t="s">
        <v>17</v>
      </c>
      <c r="E36" s="4" t="s">
        <v>7</v>
      </c>
      <c r="F36" s="5">
        <v>30422105.109999999</v>
      </c>
      <c r="G36" s="5">
        <v>6497858</v>
      </c>
      <c r="H36" s="19">
        <v>122415</v>
      </c>
      <c r="I36" s="19">
        <v>1504245</v>
      </c>
    </row>
    <row r="37" spans="2:9" s="1" customFormat="1" ht="19.7" customHeight="1" x14ac:dyDescent="0.2">
      <c r="D37" s="15" t="s">
        <v>17</v>
      </c>
      <c r="E37" s="4" t="s">
        <v>8</v>
      </c>
      <c r="F37" s="5">
        <v>20333924.5</v>
      </c>
      <c r="G37" s="5">
        <v>70</v>
      </c>
      <c r="H37" s="19">
        <v>151878</v>
      </c>
      <c r="I37" s="19">
        <v>1459153</v>
      </c>
    </row>
    <row r="38" spans="2:9" s="1" customFormat="1" ht="19.7" customHeight="1" x14ac:dyDescent="0.2">
      <c r="D38" s="15" t="s">
        <v>17</v>
      </c>
      <c r="E38" s="4" t="s">
        <v>9</v>
      </c>
      <c r="F38" s="5">
        <v>164263438.93000099</v>
      </c>
      <c r="G38" s="5">
        <v>100</v>
      </c>
      <c r="H38" s="19">
        <v>535485</v>
      </c>
      <c r="I38" s="19">
        <v>18131046</v>
      </c>
    </row>
    <row r="39" spans="2:9" s="1" customFormat="1" ht="19.7" customHeight="1" x14ac:dyDescent="0.2">
      <c r="D39" s="16" t="s">
        <v>17</v>
      </c>
      <c r="E39" s="8"/>
      <c r="F39" s="17">
        <v>228329675.72000101</v>
      </c>
      <c r="G39" s="17">
        <v>12416511</v>
      </c>
      <c r="H39" s="20">
        <v>921847</v>
      </c>
      <c r="I39" s="20">
        <v>22078475</v>
      </c>
    </row>
    <row r="40" spans="2:9" s="1" customFormat="1" ht="11.1" customHeight="1" x14ac:dyDescent="0.2">
      <c r="D40" s="9"/>
      <c r="E40" s="9"/>
      <c r="F40" s="9"/>
      <c r="G40" s="9"/>
      <c r="H40" s="23"/>
      <c r="I40" s="23"/>
    </row>
    <row r="41" spans="2:9" s="1" customFormat="1" ht="10.15" customHeight="1" x14ac:dyDescent="0.2">
      <c r="H41" s="21"/>
      <c r="I41" s="21"/>
    </row>
    <row r="42" spans="2:9" s="1" customFormat="1" ht="10.15" customHeight="1" x14ac:dyDescent="0.2">
      <c r="H42" s="21"/>
      <c r="I42" s="21"/>
    </row>
    <row r="43" spans="2:9" s="1" customFormat="1" ht="23.85" customHeight="1" x14ac:dyDescent="0.2">
      <c r="B43" s="13">
        <v>2017</v>
      </c>
      <c r="C43" s="13"/>
      <c r="D43" s="13"/>
      <c r="H43" s="21"/>
      <c r="I43" s="21"/>
    </row>
    <row r="44" spans="2:9" s="1" customFormat="1" ht="17.649999999999999" customHeight="1" x14ac:dyDescent="0.2">
      <c r="H44" s="21"/>
      <c r="I44" s="21"/>
    </row>
    <row r="45" spans="2:9" s="1" customFormat="1" ht="23.85" customHeight="1" x14ac:dyDescent="0.2">
      <c r="D45" s="14">
        <v>2017</v>
      </c>
      <c r="E45" s="2" t="s">
        <v>1</v>
      </c>
      <c r="F45" s="2" t="s">
        <v>2</v>
      </c>
      <c r="G45" s="2" t="s">
        <v>3</v>
      </c>
      <c r="H45" s="22" t="s">
        <v>4</v>
      </c>
      <c r="I45" s="22" t="s">
        <v>5</v>
      </c>
    </row>
    <row r="46" spans="2:9" s="1" customFormat="1" ht="19.7" customHeight="1" x14ac:dyDescent="0.2">
      <c r="D46" s="15" t="s">
        <v>13</v>
      </c>
      <c r="E46" s="4" t="s">
        <v>6</v>
      </c>
      <c r="F46" s="5">
        <v>17644658.760000002</v>
      </c>
      <c r="G46" s="5">
        <v>2492532</v>
      </c>
      <c r="H46" s="19">
        <v>146591</v>
      </c>
      <c r="I46" s="19">
        <v>1184051</v>
      </c>
    </row>
    <row r="47" spans="2:9" s="1" customFormat="1" ht="19.7" customHeight="1" x14ac:dyDescent="0.2">
      <c r="D47" s="15" t="s">
        <v>13</v>
      </c>
      <c r="E47" s="4" t="s">
        <v>7</v>
      </c>
      <c r="F47" s="5">
        <v>26030215.890000001</v>
      </c>
      <c r="G47" s="5">
        <v>4256656</v>
      </c>
      <c r="H47" s="19">
        <v>116625</v>
      </c>
      <c r="I47" s="19">
        <v>1096919</v>
      </c>
    </row>
    <row r="48" spans="2:9" s="1" customFormat="1" ht="19.7" customHeight="1" x14ac:dyDescent="0.2">
      <c r="D48" s="15" t="s">
        <v>13</v>
      </c>
      <c r="E48" s="4" t="s">
        <v>8</v>
      </c>
      <c r="F48" s="5">
        <v>18625730.670000002</v>
      </c>
      <c r="G48" s="5">
        <v>409547</v>
      </c>
      <c r="H48" s="19">
        <v>134996</v>
      </c>
      <c r="I48" s="19">
        <v>1311831</v>
      </c>
    </row>
    <row r="49" spans="4:9" s="1" customFormat="1" ht="19.7" customHeight="1" x14ac:dyDescent="0.2">
      <c r="D49" s="16" t="s">
        <v>13</v>
      </c>
      <c r="E49" s="8"/>
      <c r="F49" s="17">
        <v>62300605.32</v>
      </c>
      <c r="G49" s="17">
        <v>7158735</v>
      </c>
      <c r="H49" s="20">
        <v>398212</v>
      </c>
      <c r="I49" s="20">
        <v>3592801</v>
      </c>
    </row>
    <row r="50" spans="4:9" s="1" customFormat="1" ht="11.1" customHeight="1" x14ac:dyDescent="0.2">
      <c r="D50" s="9"/>
      <c r="E50" s="9"/>
      <c r="F50" s="9"/>
      <c r="G50" s="9"/>
      <c r="H50" s="23"/>
      <c r="I50" s="23"/>
    </row>
    <row r="51" spans="4:9" s="1" customFormat="1" ht="23.85" customHeight="1" x14ac:dyDescent="0.2">
      <c r="D51" s="14">
        <v>2017</v>
      </c>
      <c r="E51" s="2" t="s">
        <v>1</v>
      </c>
      <c r="F51" s="2" t="s">
        <v>2</v>
      </c>
      <c r="G51" s="2" t="s">
        <v>3</v>
      </c>
      <c r="H51" s="22" t="s">
        <v>4</v>
      </c>
      <c r="I51" s="22" t="s">
        <v>5</v>
      </c>
    </row>
    <row r="52" spans="4:9" s="1" customFormat="1" ht="19.7" customHeight="1" x14ac:dyDescent="0.2">
      <c r="D52" s="15" t="s">
        <v>14</v>
      </c>
      <c r="E52" s="4" t="s">
        <v>6</v>
      </c>
      <c r="F52" s="5">
        <v>20603366</v>
      </c>
      <c r="G52" s="5">
        <v>9017712</v>
      </c>
      <c r="H52" s="19">
        <v>165834</v>
      </c>
      <c r="I52" s="19">
        <v>1536453</v>
      </c>
    </row>
    <row r="53" spans="4:9" s="1" customFormat="1" ht="19.7" customHeight="1" x14ac:dyDescent="0.2">
      <c r="D53" s="15" t="s">
        <v>14</v>
      </c>
      <c r="E53" s="4" t="s">
        <v>7</v>
      </c>
      <c r="F53" s="5">
        <v>42859479.600000098</v>
      </c>
      <c r="G53" s="5">
        <v>8754162</v>
      </c>
      <c r="H53" s="19">
        <v>181272</v>
      </c>
      <c r="I53" s="19">
        <v>1926511</v>
      </c>
    </row>
    <row r="54" spans="4:9" s="1" customFormat="1" ht="19.7" customHeight="1" x14ac:dyDescent="0.2">
      <c r="D54" s="15" t="s">
        <v>14</v>
      </c>
      <c r="E54" s="4" t="s">
        <v>8</v>
      </c>
      <c r="F54" s="5">
        <v>50786213.630000196</v>
      </c>
      <c r="G54" s="5">
        <v>28800</v>
      </c>
      <c r="H54" s="19">
        <v>323201</v>
      </c>
      <c r="I54" s="19">
        <v>3240564</v>
      </c>
    </row>
    <row r="55" spans="4:9" s="1" customFormat="1" ht="19.7" customHeight="1" x14ac:dyDescent="0.2">
      <c r="D55" s="15" t="s">
        <v>14</v>
      </c>
      <c r="E55" s="4" t="s">
        <v>9</v>
      </c>
      <c r="F55" s="5">
        <v>121306329.33</v>
      </c>
      <c r="G55" s="5">
        <v>0</v>
      </c>
      <c r="H55" s="19">
        <v>411800</v>
      </c>
      <c r="I55" s="19">
        <v>12950630</v>
      </c>
    </row>
    <row r="56" spans="4:9" s="1" customFormat="1" ht="19.7" customHeight="1" x14ac:dyDescent="0.2">
      <c r="D56" s="16" t="s">
        <v>14</v>
      </c>
      <c r="E56" s="8"/>
      <c r="F56" s="17">
        <v>235555388.56</v>
      </c>
      <c r="G56" s="17">
        <v>17800674</v>
      </c>
      <c r="H56" s="20">
        <v>1082107</v>
      </c>
      <c r="I56" s="20">
        <v>19654158</v>
      </c>
    </row>
    <row r="57" spans="4:9" s="1" customFormat="1" ht="11.1" customHeight="1" x14ac:dyDescent="0.2">
      <c r="D57" s="9"/>
      <c r="E57" s="9"/>
      <c r="F57" s="9"/>
      <c r="G57" s="9"/>
      <c r="H57" s="23"/>
      <c r="I57" s="23"/>
    </row>
    <row r="58" spans="4:9" s="1" customFormat="1" ht="23.85" customHeight="1" x14ac:dyDescent="0.2">
      <c r="D58" s="14">
        <v>2017</v>
      </c>
      <c r="E58" s="2" t="s">
        <v>1</v>
      </c>
      <c r="F58" s="2" t="s">
        <v>2</v>
      </c>
      <c r="G58" s="2" t="s">
        <v>3</v>
      </c>
      <c r="H58" s="22" t="s">
        <v>4</v>
      </c>
      <c r="I58" s="22" t="s">
        <v>5</v>
      </c>
    </row>
    <row r="59" spans="4:9" s="1" customFormat="1" ht="19.7" customHeight="1" x14ac:dyDescent="0.2">
      <c r="D59" s="15" t="s">
        <v>15</v>
      </c>
      <c r="E59" s="4" t="s">
        <v>6</v>
      </c>
      <c r="F59" s="5">
        <v>42527568.140000097</v>
      </c>
      <c r="G59" s="5">
        <v>15592502</v>
      </c>
      <c r="H59" s="19">
        <v>352162</v>
      </c>
      <c r="I59" s="19">
        <v>2835468</v>
      </c>
    </row>
    <row r="60" spans="4:9" s="1" customFormat="1" ht="19.7" customHeight="1" x14ac:dyDescent="0.2">
      <c r="D60" s="15" t="s">
        <v>15</v>
      </c>
      <c r="E60" s="4" t="s">
        <v>7</v>
      </c>
      <c r="F60" s="5">
        <v>108332033.830001</v>
      </c>
      <c r="G60" s="5">
        <v>24290222</v>
      </c>
      <c r="H60" s="19">
        <v>484389</v>
      </c>
      <c r="I60" s="19">
        <v>6743905</v>
      </c>
    </row>
    <row r="61" spans="4:9" s="1" customFormat="1" ht="19.7" customHeight="1" x14ac:dyDescent="0.2">
      <c r="D61" s="15" t="s">
        <v>15</v>
      </c>
      <c r="E61" s="4" t="s">
        <v>8</v>
      </c>
      <c r="F61" s="5">
        <f>43215186+225426803</f>
        <v>268641989</v>
      </c>
      <c r="G61" s="5">
        <v>56</v>
      </c>
      <c r="H61" s="19">
        <f>300073+1636251</f>
        <v>1936324</v>
      </c>
      <c r="I61" s="19">
        <f>2457977+19635012</f>
        <v>22092989</v>
      </c>
    </row>
    <row r="62" spans="4:9" s="1" customFormat="1" ht="19.7" customHeight="1" x14ac:dyDescent="0.2">
      <c r="D62" s="15" t="s">
        <v>15</v>
      </c>
      <c r="E62" s="4" t="s">
        <v>9</v>
      </c>
      <c r="F62" s="5">
        <v>137270212.43000001</v>
      </c>
      <c r="G62" s="5">
        <v>1320</v>
      </c>
      <c r="H62" s="19">
        <v>580742</v>
      </c>
      <c r="I62" s="19">
        <v>19353318</v>
      </c>
    </row>
    <row r="63" spans="4:9" s="1" customFormat="1" ht="19.7" customHeight="1" x14ac:dyDescent="0.2">
      <c r="D63" s="16" t="s">
        <v>15</v>
      </c>
      <c r="E63" s="8"/>
      <c r="F63" s="17">
        <v>556771803.40000105</v>
      </c>
      <c r="G63" s="17">
        <v>39884100</v>
      </c>
      <c r="H63" s="20">
        <v>3353617</v>
      </c>
      <c r="I63" s="20">
        <v>51025680</v>
      </c>
    </row>
    <row r="64" spans="4:9" s="1" customFormat="1" ht="11.1" customHeight="1" x14ac:dyDescent="0.2">
      <c r="D64" s="9"/>
      <c r="E64" s="9"/>
      <c r="F64" s="9"/>
      <c r="G64" s="9"/>
      <c r="H64" s="23"/>
      <c r="I64" s="23"/>
    </row>
    <row r="65" spans="4:9" s="1" customFormat="1" ht="23.85" customHeight="1" x14ac:dyDescent="0.2">
      <c r="D65" s="14">
        <v>2017</v>
      </c>
      <c r="E65" s="2" t="s">
        <v>1</v>
      </c>
      <c r="F65" s="2" t="s">
        <v>2</v>
      </c>
      <c r="G65" s="2" t="s">
        <v>3</v>
      </c>
      <c r="H65" s="22" t="s">
        <v>4</v>
      </c>
      <c r="I65" s="22" t="s">
        <v>5</v>
      </c>
    </row>
    <row r="66" spans="4:9" s="1" customFormat="1" ht="19.7" customHeight="1" x14ac:dyDescent="0.2">
      <c r="D66" s="15" t="s">
        <v>16</v>
      </c>
      <c r="E66" s="4" t="s">
        <v>6</v>
      </c>
      <c r="F66" s="5">
        <v>16085617.6300001</v>
      </c>
      <c r="G66" s="5">
        <v>5580656</v>
      </c>
      <c r="H66" s="19">
        <v>103113</v>
      </c>
      <c r="I66" s="19">
        <v>798253</v>
      </c>
    </row>
    <row r="67" spans="4:9" s="1" customFormat="1" ht="19.7" customHeight="1" x14ac:dyDescent="0.2">
      <c r="D67" s="15" t="s">
        <v>16</v>
      </c>
      <c r="E67" s="4" t="s">
        <v>7</v>
      </c>
      <c r="F67" s="5">
        <v>23569549.359999999</v>
      </c>
      <c r="G67" s="5">
        <v>4389725</v>
      </c>
      <c r="H67" s="19">
        <v>89394</v>
      </c>
      <c r="I67" s="19">
        <v>1142523</v>
      </c>
    </row>
    <row r="68" spans="4:9" s="1" customFormat="1" ht="19.7" customHeight="1" x14ac:dyDescent="0.2">
      <c r="D68" s="15" t="s">
        <v>16</v>
      </c>
      <c r="E68" s="4" t="s">
        <v>8</v>
      </c>
      <c r="F68" s="5">
        <v>143744945.88999999</v>
      </c>
      <c r="G68" s="5">
        <v>173</v>
      </c>
      <c r="H68" s="19">
        <v>1104380</v>
      </c>
      <c r="I68" s="19">
        <v>12855115</v>
      </c>
    </row>
    <row r="69" spans="4:9" s="1" customFormat="1" ht="19.7" customHeight="1" x14ac:dyDescent="0.2">
      <c r="D69" s="15" t="s">
        <v>16</v>
      </c>
      <c r="E69" s="4" t="s">
        <v>9</v>
      </c>
      <c r="F69" s="5">
        <v>80089443.040000096</v>
      </c>
      <c r="G69" s="5">
        <v>374</v>
      </c>
      <c r="H69" s="19">
        <v>240638</v>
      </c>
      <c r="I69" s="19">
        <v>9430397</v>
      </c>
    </row>
    <row r="70" spans="4:9" s="1" customFormat="1" ht="19.7" customHeight="1" x14ac:dyDescent="0.2">
      <c r="D70" s="16" t="s">
        <v>16</v>
      </c>
      <c r="E70" s="8"/>
      <c r="F70" s="17">
        <v>263489555.91999999</v>
      </c>
      <c r="G70" s="17">
        <v>9970928</v>
      </c>
      <c r="H70" s="20">
        <v>1537525</v>
      </c>
      <c r="I70" s="20">
        <v>24226288</v>
      </c>
    </row>
    <row r="71" spans="4:9" s="1" customFormat="1" ht="11.1" customHeight="1" x14ac:dyDescent="0.2">
      <c r="D71" s="9"/>
      <c r="E71" s="9"/>
      <c r="F71" s="9"/>
      <c r="G71" s="9"/>
      <c r="H71" s="23"/>
      <c r="I71" s="23"/>
    </row>
    <row r="72" spans="4:9" s="1" customFormat="1" ht="23.85" customHeight="1" x14ac:dyDescent="0.2">
      <c r="D72" s="14">
        <v>2017</v>
      </c>
      <c r="E72" s="2" t="s">
        <v>1</v>
      </c>
      <c r="F72" s="2" t="s">
        <v>2</v>
      </c>
      <c r="G72" s="2" t="s">
        <v>3</v>
      </c>
      <c r="H72" s="22" t="s">
        <v>4</v>
      </c>
      <c r="I72" s="22" t="s">
        <v>5</v>
      </c>
    </row>
    <row r="73" spans="4:9" s="1" customFormat="1" ht="19.7" customHeight="1" x14ac:dyDescent="0.2">
      <c r="D73" s="15" t="s">
        <v>17</v>
      </c>
      <c r="E73" s="4" t="s">
        <v>6</v>
      </c>
      <c r="F73" s="5">
        <v>17482251.030000001</v>
      </c>
      <c r="G73" s="5">
        <v>7598886</v>
      </c>
      <c r="H73" s="19">
        <v>140816</v>
      </c>
      <c r="I73" s="19">
        <v>1304943</v>
      </c>
    </row>
    <row r="74" spans="4:9" s="1" customFormat="1" ht="19.7" customHeight="1" x14ac:dyDescent="0.2">
      <c r="D74" s="15" t="s">
        <v>17</v>
      </c>
      <c r="E74" s="4" t="s">
        <v>7</v>
      </c>
      <c r="F74" s="5">
        <v>32632440.690000001</v>
      </c>
      <c r="G74" s="5">
        <v>6885485</v>
      </c>
      <c r="H74" s="19">
        <v>130190</v>
      </c>
      <c r="I74" s="19">
        <v>1576792</v>
      </c>
    </row>
    <row r="75" spans="4:9" s="1" customFormat="1" ht="19.7" customHeight="1" x14ac:dyDescent="0.2">
      <c r="D75" s="15" t="s">
        <v>17</v>
      </c>
      <c r="E75" s="4" t="s">
        <v>8</v>
      </c>
      <c r="F75" s="5">
        <v>21860671.370000001</v>
      </c>
      <c r="G75" s="5">
        <v>165</v>
      </c>
      <c r="H75" s="19">
        <v>177362</v>
      </c>
      <c r="I75" s="19">
        <v>1600638</v>
      </c>
    </row>
    <row r="76" spans="4:9" s="1" customFormat="1" ht="19.7" customHeight="1" x14ac:dyDescent="0.2">
      <c r="D76" s="15" t="s">
        <v>17</v>
      </c>
      <c r="E76" s="4" t="s">
        <v>9</v>
      </c>
      <c r="F76" s="5">
        <v>167565422.81</v>
      </c>
      <c r="G76" s="5">
        <v>38</v>
      </c>
      <c r="H76" s="19">
        <v>553071</v>
      </c>
      <c r="I76" s="19">
        <v>19038228</v>
      </c>
    </row>
    <row r="77" spans="4:9" s="1" customFormat="1" ht="19.7" customHeight="1" x14ac:dyDescent="0.2">
      <c r="D77" s="16" t="s">
        <v>17</v>
      </c>
      <c r="E77" s="8"/>
      <c r="F77" s="17">
        <v>239540785.90000001</v>
      </c>
      <c r="G77" s="17">
        <v>14484574</v>
      </c>
      <c r="H77" s="20">
        <v>1001439</v>
      </c>
      <c r="I77" s="20">
        <v>23520601</v>
      </c>
    </row>
    <row r="78" spans="4:9" s="1" customFormat="1" ht="11.1" customHeight="1" x14ac:dyDescent="0.2">
      <c r="D78" s="9"/>
      <c r="E78" s="9"/>
      <c r="F78" s="9"/>
      <c r="G78" s="9"/>
      <c r="H78" s="23"/>
      <c r="I78" s="23"/>
    </row>
    <row r="79" spans="4:9" s="1" customFormat="1" ht="10.15" customHeight="1" x14ac:dyDescent="0.2">
      <c r="H79" s="21"/>
      <c r="I79" s="21"/>
    </row>
    <row r="80" spans="4:9" s="1" customFormat="1" ht="10.15" customHeight="1" x14ac:dyDescent="0.2">
      <c r="H80" s="21"/>
      <c r="I80" s="21"/>
    </row>
    <row r="81" spans="2:9" s="1" customFormat="1" ht="23.85" customHeight="1" x14ac:dyDescent="0.2">
      <c r="B81" s="13">
        <v>2018</v>
      </c>
      <c r="C81" s="13"/>
      <c r="D81" s="13"/>
      <c r="H81" s="21"/>
      <c r="I81" s="21"/>
    </row>
    <row r="82" spans="2:9" s="1" customFormat="1" ht="17.649999999999999" customHeight="1" x14ac:dyDescent="0.2">
      <c r="H82" s="21"/>
      <c r="I82" s="21"/>
    </row>
    <row r="83" spans="2:9" s="1" customFormat="1" ht="23.85" customHeight="1" x14ac:dyDescent="0.2">
      <c r="D83" s="14">
        <v>2018</v>
      </c>
      <c r="E83" s="2" t="s">
        <v>1</v>
      </c>
      <c r="F83" s="2" t="s">
        <v>2</v>
      </c>
      <c r="G83" s="2" t="s">
        <v>3</v>
      </c>
      <c r="H83" s="22" t="s">
        <v>4</v>
      </c>
      <c r="I83" s="22" t="s">
        <v>5</v>
      </c>
    </row>
    <row r="84" spans="2:9" s="1" customFormat="1" ht="19.7" customHeight="1" x14ac:dyDescent="0.2">
      <c r="D84" s="15" t="s">
        <v>13</v>
      </c>
      <c r="E84" s="4" t="s">
        <v>6</v>
      </c>
      <c r="F84" s="5">
        <v>17624218.039999999</v>
      </c>
      <c r="G84" s="5">
        <v>2659184</v>
      </c>
      <c r="H84" s="19">
        <v>144972</v>
      </c>
      <c r="I84" s="19">
        <v>1175395</v>
      </c>
    </row>
    <row r="85" spans="2:9" s="1" customFormat="1" ht="19.7" customHeight="1" x14ac:dyDescent="0.2">
      <c r="D85" s="15" t="s">
        <v>13</v>
      </c>
      <c r="E85" s="4" t="s">
        <v>7</v>
      </c>
      <c r="F85" s="5">
        <v>27517237.59</v>
      </c>
      <c r="G85" s="5">
        <v>4461169</v>
      </c>
      <c r="H85" s="19">
        <v>121427</v>
      </c>
      <c r="I85" s="19">
        <v>1144771</v>
      </c>
    </row>
    <row r="86" spans="2:9" s="1" customFormat="1" ht="19.7" customHeight="1" x14ac:dyDescent="0.2">
      <c r="D86" s="15" t="s">
        <v>13</v>
      </c>
      <c r="E86" s="4" t="s">
        <v>8</v>
      </c>
      <c r="F86" s="5">
        <v>15293978.550000001</v>
      </c>
      <c r="G86" s="5">
        <v>397490</v>
      </c>
      <c r="H86" s="19">
        <v>108686</v>
      </c>
      <c r="I86" s="19">
        <v>1045391</v>
      </c>
    </row>
    <row r="87" spans="2:9" s="1" customFormat="1" ht="19.7" customHeight="1" x14ac:dyDescent="0.2">
      <c r="D87" s="16" t="s">
        <v>13</v>
      </c>
      <c r="E87" s="8"/>
      <c r="F87" s="17">
        <v>60435434.18</v>
      </c>
      <c r="G87" s="17">
        <v>7517843</v>
      </c>
      <c r="H87" s="20">
        <v>375085</v>
      </c>
      <c r="I87" s="20">
        <v>3365557</v>
      </c>
    </row>
    <row r="88" spans="2:9" s="1" customFormat="1" ht="11.1" customHeight="1" x14ac:dyDescent="0.2">
      <c r="D88" s="9"/>
      <c r="E88" s="9"/>
      <c r="F88" s="9"/>
      <c r="G88" s="9"/>
      <c r="H88" s="23"/>
      <c r="I88" s="23"/>
    </row>
    <row r="89" spans="2:9" s="1" customFormat="1" ht="23.85" customHeight="1" x14ac:dyDescent="0.2">
      <c r="D89" s="14">
        <v>2018</v>
      </c>
      <c r="E89" s="2" t="s">
        <v>1</v>
      </c>
      <c r="F89" s="2" t="s">
        <v>2</v>
      </c>
      <c r="G89" s="2" t="s">
        <v>3</v>
      </c>
      <c r="H89" s="22" t="s">
        <v>4</v>
      </c>
      <c r="I89" s="22" t="s">
        <v>5</v>
      </c>
    </row>
    <row r="90" spans="2:9" s="1" customFormat="1" ht="19.7" customHeight="1" x14ac:dyDescent="0.2">
      <c r="D90" s="15" t="s">
        <v>14</v>
      </c>
      <c r="E90" s="4" t="s">
        <v>6</v>
      </c>
      <c r="F90" s="5">
        <v>23028136.8899999</v>
      </c>
      <c r="G90" s="5">
        <v>9989831</v>
      </c>
      <c r="H90" s="19">
        <v>179176</v>
      </c>
      <c r="I90" s="19">
        <v>1693092</v>
      </c>
    </row>
    <row r="91" spans="2:9" s="1" customFormat="1" ht="19.7" customHeight="1" x14ac:dyDescent="0.2">
      <c r="D91" s="15" t="s">
        <v>14</v>
      </c>
      <c r="E91" s="4" t="s">
        <v>7</v>
      </c>
      <c r="F91" s="5">
        <v>46195363.520000003</v>
      </c>
      <c r="G91" s="5">
        <v>9358252</v>
      </c>
      <c r="H91" s="19">
        <v>190098</v>
      </c>
      <c r="I91" s="19">
        <v>2059470</v>
      </c>
    </row>
    <row r="92" spans="2:9" s="1" customFormat="1" ht="19.7" customHeight="1" x14ac:dyDescent="0.2">
      <c r="D92" s="15" t="s">
        <v>14</v>
      </c>
      <c r="E92" s="4" t="s">
        <v>8</v>
      </c>
      <c r="F92" s="5">
        <v>30139223.799999699</v>
      </c>
      <c r="G92" s="5">
        <v>21990</v>
      </c>
      <c r="H92" s="19">
        <v>198204</v>
      </c>
      <c r="I92" s="19">
        <v>2112549</v>
      </c>
    </row>
    <row r="93" spans="2:9" s="1" customFormat="1" ht="19.7" customHeight="1" x14ac:dyDescent="0.2">
      <c r="D93" s="15" t="s">
        <v>14</v>
      </c>
      <c r="E93" s="4" t="s">
        <v>9</v>
      </c>
      <c r="F93" s="5">
        <v>130808070.28</v>
      </c>
      <c r="G93" s="5">
        <v>72</v>
      </c>
      <c r="H93" s="19">
        <v>421595</v>
      </c>
      <c r="I93" s="19">
        <v>13425197</v>
      </c>
    </row>
    <row r="94" spans="2:9" s="1" customFormat="1" ht="19.7" customHeight="1" x14ac:dyDescent="0.2">
      <c r="D94" s="16" t="s">
        <v>14</v>
      </c>
      <c r="E94" s="8"/>
      <c r="F94" s="17">
        <v>230170794.49000001</v>
      </c>
      <c r="G94" s="17">
        <v>19370145</v>
      </c>
      <c r="H94" s="20">
        <v>989073</v>
      </c>
      <c r="I94" s="20">
        <v>19290308</v>
      </c>
    </row>
    <row r="95" spans="2:9" s="1" customFormat="1" ht="11.1" customHeight="1" x14ac:dyDescent="0.2">
      <c r="D95" s="9"/>
      <c r="E95" s="9"/>
      <c r="F95" s="9"/>
      <c r="G95" s="9"/>
      <c r="H95" s="23"/>
      <c r="I95" s="23"/>
    </row>
    <row r="96" spans="2:9" s="1" customFormat="1" ht="23.85" customHeight="1" x14ac:dyDescent="0.2">
      <c r="D96" s="14">
        <v>2018</v>
      </c>
      <c r="E96" s="2" t="s">
        <v>1</v>
      </c>
      <c r="F96" s="2" t="s">
        <v>2</v>
      </c>
      <c r="G96" s="2" t="s">
        <v>3</v>
      </c>
      <c r="H96" s="22" t="s">
        <v>4</v>
      </c>
      <c r="I96" s="22" t="s">
        <v>5</v>
      </c>
    </row>
    <row r="97" spans="4:9" s="1" customFormat="1" ht="19.7" customHeight="1" x14ac:dyDescent="0.2">
      <c r="D97" s="15" t="s">
        <v>15</v>
      </c>
      <c r="E97" s="4" t="s">
        <v>6</v>
      </c>
      <c r="F97" s="5">
        <v>47659384.970000103</v>
      </c>
      <c r="G97" s="5">
        <v>16067540</v>
      </c>
      <c r="H97" s="19">
        <v>371968</v>
      </c>
      <c r="I97" s="19">
        <v>3057213</v>
      </c>
    </row>
    <row r="98" spans="4:9" s="1" customFormat="1" ht="19.7" customHeight="1" x14ac:dyDescent="0.2">
      <c r="D98" s="15" t="s">
        <v>15</v>
      </c>
      <c r="E98" s="4" t="s">
        <v>7</v>
      </c>
      <c r="F98" s="5">
        <v>126500180.66000099</v>
      </c>
      <c r="G98" s="5">
        <v>26650345</v>
      </c>
      <c r="H98" s="19">
        <v>535796</v>
      </c>
      <c r="I98" s="19">
        <v>7373876</v>
      </c>
    </row>
    <row r="99" spans="4:9" s="1" customFormat="1" ht="19.7" customHeight="1" x14ac:dyDescent="0.2">
      <c r="D99" s="15" t="s">
        <v>15</v>
      </c>
      <c r="E99" s="4" t="s">
        <v>8</v>
      </c>
      <c r="F99" s="5">
        <f>49445698+227856746</f>
        <v>277302444</v>
      </c>
      <c r="G99" s="5">
        <v>229</v>
      </c>
      <c r="H99" s="19">
        <f>327075+1564609</f>
        <v>1891684</v>
      </c>
      <c r="I99" s="19">
        <f>2640784+18775308</f>
        <v>21416092</v>
      </c>
    </row>
    <row r="100" spans="4:9" s="1" customFormat="1" ht="19.7" customHeight="1" x14ac:dyDescent="0.2">
      <c r="D100" s="15" t="s">
        <v>15</v>
      </c>
      <c r="E100" s="4" t="s">
        <v>9</v>
      </c>
      <c r="F100" s="5">
        <v>150182393.40000001</v>
      </c>
      <c r="G100" s="5">
        <v>0</v>
      </c>
      <c r="H100" s="19">
        <v>581103</v>
      </c>
      <c r="I100" s="19">
        <v>19810192</v>
      </c>
    </row>
    <row r="101" spans="4:9" s="1" customFormat="1" ht="19.7" customHeight="1" x14ac:dyDescent="0.2">
      <c r="D101" s="16" t="s">
        <v>15</v>
      </c>
      <c r="E101" s="8"/>
      <c r="F101" s="17">
        <v>601644403.03000104</v>
      </c>
      <c r="G101" s="17">
        <v>42718114</v>
      </c>
      <c r="H101" s="20">
        <v>3380551</v>
      </c>
      <c r="I101" s="20">
        <v>51657373</v>
      </c>
    </row>
    <row r="102" spans="4:9" s="1" customFormat="1" ht="11.1" customHeight="1" x14ac:dyDescent="0.2">
      <c r="D102" s="9"/>
      <c r="E102" s="9"/>
      <c r="F102" s="9"/>
      <c r="G102" s="9"/>
      <c r="H102" s="23"/>
      <c r="I102" s="23"/>
    </row>
    <row r="103" spans="4:9" s="1" customFormat="1" ht="23.85" customHeight="1" x14ac:dyDescent="0.2">
      <c r="D103" s="14">
        <v>2018</v>
      </c>
      <c r="E103" s="2" t="s">
        <v>1</v>
      </c>
      <c r="F103" s="2" t="s">
        <v>2</v>
      </c>
      <c r="G103" s="2" t="s">
        <v>3</v>
      </c>
      <c r="H103" s="22" t="s">
        <v>4</v>
      </c>
      <c r="I103" s="22" t="s">
        <v>5</v>
      </c>
    </row>
    <row r="104" spans="4:9" s="1" customFormat="1" ht="19.7" customHeight="1" x14ac:dyDescent="0.2">
      <c r="D104" s="15" t="s">
        <v>16</v>
      </c>
      <c r="E104" s="4" t="s">
        <v>6</v>
      </c>
      <c r="F104" s="5">
        <v>13536368.32</v>
      </c>
      <c r="G104" s="5">
        <v>5721230</v>
      </c>
      <c r="H104" s="19">
        <v>103524</v>
      </c>
      <c r="I104" s="19">
        <v>818639</v>
      </c>
    </row>
    <row r="105" spans="4:9" s="1" customFormat="1" ht="19.7" customHeight="1" x14ac:dyDescent="0.2">
      <c r="D105" s="15" t="s">
        <v>16</v>
      </c>
      <c r="E105" s="4" t="s">
        <v>7</v>
      </c>
      <c r="F105" s="5">
        <v>25638374.970000099</v>
      </c>
      <c r="G105" s="5">
        <v>4610600</v>
      </c>
      <c r="H105" s="19">
        <v>91685</v>
      </c>
      <c r="I105" s="19">
        <v>1179058</v>
      </c>
    </row>
    <row r="106" spans="4:9" s="1" customFormat="1" ht="19.7" customHeight="1" x14ac:dyDescent="0.2">
      <c r="D106" s="15" t="s">
        <v>16</v>
      </c>
      <c r="E106" s="4" t="s">
        <v>8</v>
      </c>
      <c r="F106" s="5">
        <v>156466678.63</v>
      </c>
      <c r="G106" s="5">
        <v>205</v>
      </c>
      <c r="H106" s="19">
        <v>1102216</v>
      </c>
      <c r="I106" s="19">
        <v>13072277</v>
      </c>
    </row>
    <row r="107" spans="4:9" s="1" customFormat="1" ht="19.7" customHeight="1" x14ac:dyDescent="0.2">
      <c r="D107" s="15" t="s">
        <v>16</v>
      </c>
      <c r="E107" s="4" t="s">
        <v>9</v>
      </c>
      <c r="F107" s="5">
        <v>79157607.949999496</v>
      </c>
      <c r="G107" s="5">
        <v>356</v>
      </c>
      <c r="H107" s="19">
        <v>227442</v>
      </c>
      <c r="I107" s="19">
        <v>8872466</v>
      </c>
    </row>
    <row r="108" spans="4:9" s="1" customFormat="1" ht="19.7" customHeight="1" x14ac:dyDescent="0.2">
      <c r="D108" s="16" t="s">
        <v>16</v>
      </c>
      <c r="E108" s="8"/>
      <c r="F108" s="17">
        <v>274799029.87</v>
      </c>
      <c r="G108" s="17">
        <v>10332391</v>
      </c>
      <c r="H108" s="20">
        <v>1524867</v>
      </c>
      <c r="I108" s="20">
        <v>23942440</v>
      </c>
    </row>
    <row r="109" spans="4:9" s="1" customFormat="1" ht="11.1" customHeight="1" x14ac:dyDescent="0.2">
      <c r="D109" s="9"/>
      <c r="E109" s="9"/>
      <c r="F109" s="9"/>
      <c r="G109" s="9"/>
      <c r="H109" s="23"/>
      <c r="I109" s="23"/>
    </row>
    <row r="110" spans="4:9" s="1" customFormat="1" ht="23.85" customHeight="1" x14ac:dyDescent="0.2">
      <c r="D110" s="14">
        <v>2018</v>
      </c>
      <c r="E110" s="2" t="s">
        <v>1</v>
      </c>
      <c r="F110" s="2" t="s">
        <v>2</v>
      </c>
      <c r="G110" s="2" t="s">
        <v>3</v>
      </c>
      <c r="H110" s="22" t="s">
        <v>4</v>
      </c>
      <c r="I110" s="22" t="s">
        <v>5</v>
      </c>
    </row>
    <row r="111" spans="4:9" s="1" customFormat="1" ht="19.7" customHeight="1" x14ac:dyDescent="0.2">
      <c r="D111" s="15" t="s">
        <v>17</v>
      </c>
      <c r="E111" s="4" t="s">
        <v>6</v>
      </c>
      <c r="F111" s="5">
        <v>21797602.679999899</v>
      </c>
      <c r="G111" s="5">
        <v>9255467</v>
      </c>
      <c r="H111" s="19">
        <v>168392</v>
      </c>
      <c r="I111" s="19">
        <v>1624361</v>
      </c>
    </row>
    <row r="112" spans="4:9" s="1" customFormat="1" ht="19.7" customHeight="1" x14ac:dyDescent="0.2">
      <c r="D112" s="15" t="s">
        <v>17</v>
      </c>
      <c r="E112" s="4" t="s">
        <v>7</v>
      </c>
      <c r="F112" s="5">
        <v>35642294.249999903</v>
      </c>
      <c r="G112" s="5">
        <v>7204848</v>
      </c>
      <c r="H112" s="19">
        <v>137502</v>
      </c>
      <c r="I112" s="19">
        <v>1626884</v>
      </c>
    </row>
    <row r="113" spans="2:9" s="1" customFormat="1" ht="19.7" customHeight="1" x14ac:dyDescent="0.2">
      <c r="D113" s="15" t="s">
        <v>17</v>
      </c>
      <c r="E113" s="4" t="s">
        <v>8</v>
      </c>
      <c r="F113" s="5">
        <v>20135867.279999901</v>
      </c>
      <c r="G113" s="5">
        <v>137</v>
      </c>
      <c r="H113" s="19">
        <v>156090</v>
      </c>
      <c r="I113" s="19">
        <v>1441496</v>
      </c>
    </row>
    <row r="114" spans="2:9" s="1" customFormat="1" ht="19.7" customHeight="1" x14ac:dyDescent="0.2">
      <c r="D114" s="15" t="s">
        <v>17</v>
      </c>
      <c r="E114" s="4" t="s">
        <v>9</v>
      </c>
      <c r="F114" s="5">
        <v>178291052.93000001</v>
      </c>
      <c r="G114" s="5">
        <v>325</v>
      </c>
      <c r="H114" s="19">
        <v>568387</v>
      </c>
      <c r="I114" s="19">
        <v>19774591</v>
      </c>
    </row>
    <row r="115" spans="2:9" s="1" customFormat="1" ht="19.7" customHeight="1" x14ac:dyDescent="0.2">
      <c r="D115" s="16" t="s">
        <v>17</v>
      </c>
      <c r="E115" s="8"/>
      <c r="F115" s="17">
        <v>255866817.139999</v>
      </c>
      <c r="G115" s="17">
        <v>16460777</v>
      </c>
      <c r="H115" s="20">
        <v>1030371</v>
      </c>
      <c r="I115" s="20">
        <v>24467332</v>
      </c>
    </row>
    <row r="116" spans="2:9" s="1" customFormat="1" ht="11.1" customHeight="1" x14ac:dyDescent="0.2">
      <c r="D116" s="9"/>
      <c r="E116" s="9"/>
      <c r="F116" s="9"/>
      <c r="G116" s="9"/>
      <c r="H116" s="23"/>
      <c r="I116" s="23"/>
    </row>
    <row r="117" spans="2:9" s="1" customFormat="1" ht="10.15" customHeight="1" x14ac:dyDescent="0.2">
      <c r="H117" s="21"/>
      <c r="I117" s="21"/>
    </row>
    <row r="118" spans="2:9" s="1" customFormat="1" ht="10.15" customHeight="1" x14ac:dyDescent="0.2">
      <c r="H118" s="21"/>
      <c r="I118" s="21"/>
    </row>
    <row r="119" spans="2:9" s="1" customFormat="1" ht="23.85" customHeight="1" x14ac:dyDescent="0.2">
      <c r="B119" s="13">
        <v>2019</v>
      </c>
      <c r="C119" s="13"/>
      <c r="D119" s="13"/>
      <c r="H119" s="21"/>
      <c r="I119" s="21"/>
    </row>
    <row r="120" spans="2:9" s="1" customFormat="1" ht="17.649999999999999" customHeight="1" x14ac:dyDescent="0.2">
      <c r="H120" s="21"/>
      <c r="I120" s="21"/>
    </row>
    <row r="121" spans="2:9" s="1" customFormat="1" ht="23.85" customHeight="1" x14ac:dyDescent="0.2">
      <c r="D121" s="14">
        <v>2019</v>
      </c>
      <c r="E121" s="2" t="s">
        <v>1</v>
      </c>
      <c r="F121" s="2" t="s">
        <v>2</v>
      </c>
      <c r="G121" s="2" t="s">
        <v>3</v>
      </c>
      <c r="H121" s="22" t="s">
        <v>4</v>
      </c>
      <c r="I121" s="22" t="s">
        <v>5</v>
      </c>
    </row>
    <row r="122" spans="2:9" s="1" customFormat="1" ht="19.7" customHeight="1" x14ac:dyDescent="0.2">
      <c r="D122" s="15" t="s">
        <v>13</v>
      </c>
      <c r="E122" s="4" t="s">
        <v>6</v>
      </c>
      <c r="F122" s="5">
        <v>14211740.189999999</v>
      </c>
      <c r="G122" s="5">
        <v>2510692</v>
      </c>
      <c r="H122" s="19">
        <v>123072</v>
      </c>
      <c r="I122" s="19">
        <v>996570</v>
      </c>
    </row>
    <row r="123" spans="2:9" s="1" customFormat="1" ht="19.7" customHeight="1" x14ac:dyDescent="0.2">
      <c r="D123" s="15" t="s">
        <v>13</v>
      </c>
      <c r="E123" s="4" t="s">
        <v>7</v>
      </c>
      <c r="F123" s="5">
        <v>28079203.719999898</v>
      </c>
      <c r="G123" s="5">
        <v>5345053</v>
      </c>
      <c r="H123" s="19">
        <v>128191</v>
      </c>
      <c r="I123" s="19">
        <v>1215281</v>
      </c>
    </row>
    <row r="124" spans="2:9" s="1" customFormat="1" ht="19.7" customHeight="1" x14ac:dyDescent="0.2">
      <c r="D124" s="15" t="s">
        <v>13</v>
      </c>
      <c r="E124" s="4" t="s">
        <v>8</v>
      </c>
      <c r="F124" s="5">
        <v>13793636.98</v>
      </c>
      <c r="G124" s="5">
        <v>323416</v>
      </c>
      <c r="H124" s="19">
        <v>97057</v>
      </c>
      <c r="I124" s="19">
        <v>964645</v>
      </c>
    </row>
    <row r="125" spans="2:9" s="1" customFormat="1" ht="19.7" customHeight="1" x14ac:dyDescent="0.2">
      <c r="D125" s="16" t="s">
        <v>13</v>
      </c>
      <c r="E125" s="8"/>
      <c r="F125" s="17">
        <v>56084580.889999896</v>
      </c>
      <c r="G125" s="17">
        <v>8179161</v>
      </c>
      <c r="H125" s="20">
        <v>348320</v>
      </c>
      <c r="I125" s="20">
        <v>3176496</v>
      </c>
    </row>
    <row r="126" spans="2:9" s="1" customFormat="1" ht="11.1" customHeight="1" x14ac:dyDescent="0.2">
      <c r="D126" s="9"/>
      <c r="E126" s="9"/>
      <c r="F126" s="9"/>
      <c r="G126" s="9"/>
      <c r="H126" s="23"/>
      <c r="I126" s="23"/>
    </row>
    <row r="127" spans="2:9" s="1" customFormat="1" ht="23.85" customHeight="1" x14ac:dyDescent="0.2">
      <c r="D127" s="14">
        <v>2019</v>
      </c>
      <c r="E127" s="2" t="s">
        <v>1</v>
      </c>
      <c r="F127" s="2" t="s">
        <v>2</v>
      </c>
      <c r="G127" s="2" t="s">
        <v>3</v>
      </c>
      <c r="H127" s="22" t="s">
        <v>4</v>
      </c>
      <c r="I127" s="22" t="s">
        <v>5</v>
      </c>
    </row>
    <row r="128" spans="2:9" s="1" customFormat="1" ht="19.7" customHeight="1" x14ac:dyDescent="0.2">
      <c r="D128" s="15" t="s">
        <v>14</v>
      </c>
      <c r="E128" s="4" t="s">
        <v>6</v>
      </c>
      <c r="F128" s="5">
        <v>23782489.84</v>
      </c>
      <c r="G128" s="5">
        <v>11101983</v>
      </c>
      <c r="H128" s="19">
        <v>195556</v>
      </c>
      <c r="I128" s="19">
        <v>1746597</v>
      </c>
    </row>
    <row r="129" spans="4:9" s="1" customFormat="1" ht="19.7" customHeight="1" x14ac:dyDescent="0.2">
      <c r="D129" s="15" t="s">
        <v>14</v>
      </c>
      <c r="E129" s="4" t="s">
        <v>7</v>
      </c>
      <c r="F129" s="5">
        <v>49693040.170000002</v>
      </c>
      <c r="G129" s="5">
        <v>10213093</v>
      </c>
      <c r="H129" s="19">
        <v>213352</v>
      </c>
      <c r="I129" s="19">
        <v>2310375</v>
      </c>
    </row>
    <row r="130" spans="4:9" s="1" customFormat="1" ht="19.7" customHeight="1" x14ac:dyDescent="0.2">
      <c r="D130" s="15" t="s">
        <v>14</v>
      </c>
      <c r="E130" s="4" t="s">
        <v>8</v>
      </c>
      <c r="F130" s="5">
        <v>31126105.389999799</v>
      </c>
      <c r="G130" s="5">
        <v>25920</v>
      </c>
      <c r="H130" s="19">
        <v>203388</v>
      </c>
      <c r="I130" s="19">
        <v>2136093</v>
      </c>
    </row>
    <row r="131" spans="4:9" s="1" customFormat="1" ht="19.7" customHeight="1" x14ac:dyDescent="0.2">
      <c r="D131" s="15" t="s">
        <v>14</v>
      </c>
      <c r="E131" s="4" t="s">
        <v>9</v>
      </c>
      <c r="F131" s="5">
        <v>123755980.47</v>
      </c>
      <c r="G131" s="5">
        <v>0</v>
      </c>
      <c r="H131" s="19">
        <v>420104</v>
      </c>
      <c r="I131" s="19">
        <v>13445270</v>
      </c>
    </row>
    <row r="132" spans="4:9" s="1" customFormat="1" ht="19.7" customHeight="1" x14ac:dyDescent="0.2">
      <c r="D132" s="16" t="s">
        <v>14</v>
      </c>
      <c r="E132" s="8"/>
      <c r="F132" s="17">
        <v>228357615.87</v>
      </c>
      <c r="G132" s="17">
        <v>21340996</v>
      </c>
      <c r="H132" s="20">
        <v>1032400</v>
      </c>
      <c r="I132" s="20">
        <v>19638335</v>
      </c>
    </row>
    <row r="133" spans="4:9" s="1" customFormat="1" ht="11.1" customHeight="1" x14ac:dyDescent="0.2">
      <c r="D133" s="9"/>
      <c r="E133" s="9"/>
      <c r="F133" s="9"/>
      <c r="G133" s="9"/>
      <c r="H133" s="23"/>
      <c r="I133" s="23"/>
    </row>
    <row r="134" spans="4:9" s="1" customFormat="1" ht="23.85" customHeight="1" x14ac:dyDescent="0.2">
      <c r="D134" s="14">
        <v>2019</v>
      </c>
      <c r="E134" s="2" t="s">
        <v>1</v>
      </c>
      <c r="F134" s="2" t="s">
        <v>2</v>
      </c>
      <c r="G134" s="2" t="s">
        <v>3</v>
      </c>
      <c r="H134" s="22" t="s">
        <v>4</v>
      </c>
      <c r="I134" s="22" t="s">
        <v>5</v>
      </c>
    </row>
    <row r="135" spans="4:9" s="1" customFormat="1" ht="19.7" customHeight="1" x14ac:dyDescent="0.2">
      <c r="D135" s="15" t="s">
        <v>15</v>
      </c>
      <c r="E135" s="4" t="s">
        <v>6</v>
      </c>
      <c r="F135" s="5">
        <v>54546705.320000097</v>
      </c>
      <c r="G135" s="5">
        <v>17015793</v>
      </c>
      <c r="H135" s="19">
        <v>397286</v>
      </c>
      <c r="I135" s="19">
        <v>3294004</v>
      </c>
    </row>
    <row r="136" spans="4:9" s="1" customFormat="1" ht="19.7" customHeight="1" x14ac:dyDescent="0.2">
      <c r="D136" s="15" t="s">
        <v>15</v>
      </c>
      <c r="E136" s="4" t="s">
        <v>7</v>
      </c>
      <c r="F136" s="5">
        <v>147297023.81</v>
      </c>
      <c r="G136" s="5">
        <v>29784279</v>
      </c>
      <c r="H136" s="19">
        <v>605620</v>
      </c>
      <c r="I136" s="19">
        <v>8243737</v>
      </c>
    </row>
    <row r="137" spans="4:9" s="1" customFormat="1" ht="19.7" customHeight="1" x14ac:dyDescent="0.2">
      <c r="D137" s="15" t="s">
        <v>15</v>
      </c>
      <c r="E137" s="4" t="s">
        <v>8</v>
      </c>
      <c r="F137" s="5">
        <f>53888207+235590844</f>
        <v>289479051</v>
      </c>
      <c r="G137" s="5">
        <v>89</v>
      </c>
      <c r="H137" s="19">
        <f>332207+1555341</f>
        <v>1887548</v>
      </c>
      <c r="I137" s="24">
        <f>2698267+18664092</f>
        <v>21362359</v>
      </c>
    </row>
    <row r="138" spans="4:9" s="1" customFormat="1" ht="19.7" customHeight="1" x14ac:dyDescent="0.2">
      <c r="D138" s="15" t="s">
        <v>15</v>
      </c>
      <c r="E138" s="4" t="s">
        <v>9</v>
      </c>
      <c r="F138" s="5">
        <v>155334589.55000001</v>
      </c>
      <c r="G138" s="5">
        <v>0</v>
      </c>
      <c r="H138" s="19">
        <v>578491</v>
      </c>
      <c r="I138" s="19">
        <v>19744978</v>
      </c>
    </row>
    <row r="139" spans="4:9" s="1" customFormat="1" ht="19.7" customHeight="1" x14ac:dyDescent="0.2">
      <c r="D139" s="16" t="s">
        <v>15</v>
      </c>
      <c r="E139" s="8"/>
      <c r="F139" s="17">
        <f>SUM(F135:F138)</f>
        <v>646657369.68000007</v>
      </c>
      <c r="G139" s="17">
        <f>SUM(G135:G138)</f>
        <v>46800161</v>
      </c>
      <c r="H139" s="20">
        <f>SUM(H135:H138)</f>
        <v>3468945</v>
      </c>
      <c r="I139" s="20">
        <f>SUM(I135:I138)</f>
        <v>52645078</v>
      </c>
    </row>
    <row r="140" spans="4:9" s="1" customFormat="1" ht="11.1" customHeight="1" x14ac:dyDescent="0.2">
      <c r="D140" s="9"/>
      <c r="E140" s="9"/>
      <c r="F140" s="9"/>
      <c r="G140" s="9"/>
      <c r="H140" s="23"/>
      <c r="I140" s="23"/>
    </row>
    <row r="141" spans="4:9" s="1" customFormat="1" ht="23.85" customHeight="1" x14ac:dyDescent="0.2">
      <c r="D141" s="14">
        <v>2019</v>
      </c>
      <c r="E141" s="2" t="s">
        <v>1</v>
      </c>
      <c r="F141" s="2" t="s">
        <v>2</v>
      </c>
      <c r="G141" s="2" t="s">
        <v>3</v>
      </c>
      <c r="H141" s="22" t="s">
        <v>4</v>
      </c>
      <c r="I141" s="22" t="s">
        <v>5</v>
      </c>
    </row>
    <row r="142" spans="4:9" s="1" customFormat="1" ht="19.7" customHeight="1" x14ac:dyDescent="0.2">
      <c r="D142" s="15" t="s">
        <v>16</v>
      </c>
      <c r="E142" s="4" t="s">
        <v>6</v>
      </c>
      <c r="F142" s="5">
        <v>12380970.289999999</v>
      </c>
      <c r="G142" s="5">
        <v>5726112</v>
      </c>
      <c r="H142" s="19">
        <v>92758</v>
      </c>
      <c r="I142" s="19">
        <v>732338</v>
      </c>
    </row>
    <row r="143" spans="4:9" s="1" customFormat="1" ht="19.7" customHeight="1" x14ac:dyDescent="0.2">
      <c r="D143" s="15" t="s">
        <v>16</v>
      </c>
      <c r="E143" s="4" t="s">
        <v>7</v>
      </c>
      <c r="F143" s="5">
        <v>25465350.449999999</v>
      </c>
      <c r="G143" s="5">
        <v>5525472</v>
      </c>
      <c r="H143" s="19">
        <v>90278</v>
      </c>
      <c r="I143" s="19">
        <v>1074292</v>
      </c>
    </row>
    <row r="144" spans="4:9" s="1" customFormat="1" ht="19.7" customHeight="1" x14ac:dyDescent="0.2">
      <c r="D144" s="15" t="s">
        <v>16</v>
      </c>
      <c r="E144" s="4" t="s">
        <v>8</v>
      </c>
      <c r="F144" s="5">
        <v>160758300.67999899</v>
      </c>
      <c r="G144" s="5">
        <v>603</v>
      </c>
      <c r="H144" s="19">
        <v>1090698</v>
      </c>
      <c r="I144" s="19">
        <v>13116745</v>
      </c>
    </row>
    <row r="145" spans="2:9" s="1" customFormat="1" ht="19.7" customHeight="1" x14ac:dyDescent="0.2">
      <c r="D145" s="15" t="s">
        <v>16</v>
      </c>
      <c r="E145" s="4" t="s">
        <v>9</v>
      </c>
      <c r="F145" s="5">
        <v>76829076.300000399</v>
      </c>
      <c r="G145" s="5">
        <v>154</v>
      </c>
      <c r="H145" s="19">
        <v>214060</v>
      </c>
      <c r="I145" s="19">
        <v>8553982</v>
      </c>
    </row>
    <row r="146" spans="2:9" s="1" customFormat="1" ht="19.7" customHeight="1" x14ac:dyDescent="0.2">
      <c r="D146" s="16" t="s">
        <v>16</v>
      </c>
      <c r="E146" s="8"/>
      <c r="F146" s="17">
        <v>275433697.71999902</v>
      </c>
      <c r="G146" s="17">
        <v>11252341</v>
      </c>
      <c r="H146" s="20">
        <v>1487794</v>
      </c>
      <c r="I146" s="20">
        <v>23477357</v>
      </c>
    </row>
    <row r="147" spans="2:9" s="1" customFormat="1" ht="11.1" customHeight="1" x14ac:dyDescent="0.2">
      <c r="D147" s="9"/>
      <c r="E147" s="9"/>
      <c r="F147" s="9"/>
      <c r="G147" s="9"/>
      <c r="H147" s="23"/>
      <c r="I147" s="23"/>
    </row>
    <row r="148" spans="2:9" s="1" customFormat="1" ht="23.85" customHeight="1" x14ac:dyDescent="0.2">
      <c r="D148" s="14">
        <v>2019</v>
      </c>
      <c r="E148" s="2" t="s">
        <v>1</v>
      </c>
      <c r="F148" s="2" t="s">
        <v>2</v>
      </c>
      <c r="G148" s="2" t="s">
        <v>3</v>
      </c>
      <c r="H148" s="22" t="s">
        <v>4</v>
      </c>
      <c r="I148" s="22" t="s">
        <v>5</v>
      </c>
    </row>
    <row r="149" spans="2:9" s="1" customFormat="1" ht="19.7" customHeight="1" x14ac:dyDescent="0.2">
      <c r="D149" s="15" t="s">
        <v>17</v>
      </c>
      <c r="E149" s="4" t="s">
        <v>6</v>
      </c>
      <c r="F149" s="5">
        <v>22600790.969999999</v>
      </c>
      <c r="G149" s="5">
        <v>9647656</v>
      </c>
      <c r="H149" s="19">
        <v>169121</v>
      </c>
      <c r="I149" s="19">
        <v>1758384</v>
      </c>
    </row>
    <row r="150" spans="2:9" s="1" customFormat="1" ht="19.7" customHeight="1" x14ac:dyDescent="0.2">
      <c r="D150" s="15" t="s">
        <v>17</v>
      </c>
      <c r="E150" s="4" t="s">
        <v>7</v>
      </c>
      <c r="F150" s="5">
        <v>39383116.829999797</v>
      </c>
      <c r="G150" s="5">
        <v>8343474</v>
      </c>
      <c r="H150" s="19">
        <v>154003</v>
      </c>
      <c r="I150" s="19">
        <v>1789906</v>
      </c>
    </row>
    <row r="151" spans="2:9" s="1" customFormat="1" ht="19.7" customHeight="1" x14ac:dyDescent="0.2">
      <c r="D151" s="15" t="s">
        <v>17</v>
      </c>
      <c r="E151" s="4" t="s">
        <v>8</v>
      </c>
      <c r="F151" s="5">
        <v>20187427.329999998</v>
      </c>
      <c r="G151" s="5">
        <v>0</v>
      </c>
      <c r="H151" s="19">
        <v>157187</v>
      </c>
      <c r="I151" s="19">
        <v>1451729</v>
      </c>
    </row>
    <row r="152" spans="2:9" s="1" customFormat="1" ht="19.7" customHeight="1" x14ac:dyDescent="0.2">
      <c r="D152" s="15" t="s">
        <v>17</v>
      </c>
      <c r="E152" s="4" t="s">
        <v>9</v>
      </c>
      <c r="F152" s="5">
        <v>172866062.37</v>
      </c>
      <c r="G152" s="5">
        <v>198</v>
      </c>
      <c r="H152" s="19">
        <v>562246</v>
      </c>
      <c r="I152" s="19">
        <v>19533589</v>
      </c>
    </row>
    <row r="153" spans="2:9" s="1" customFormat="1" ht="19.7" customHeight="1" x14ac:dyDescent="0.2">
      <c r="D153" s="16" t="s">
        <v>17</v>
      </c>
      <c r="E153" s="8"/>
      <c r="F153" s="17">
        <v>255037397.49999899</v>
      </c>
      <c r="G153" s="17">
        <v>17991328</v>
      </c>
      <c r="H153" s="20">
        <v>1042557</v>
      </c>
      <c r="I153" s="20">
        <v>24533608</v>
      </c>
    </row>
    <row r="154" spans="2:9" s="1" customFormat="1" ht="11.1" customHeight="1" x14ac:dyDescent="0.2">
      <c r="D154" s="9"/>
      <c r="E154" s="9"/>
      <c r="F154" s="9"/>
      <c r="G154" s="9"/>
      <c r="H154" s="23"/>
      <c r="I154" s="23"/>
    </row>
    <row r="155" spans="2:9" s="1" customFormat="1" ht="10.15" customHeight="1" x14ac:dyDescent="0.2">
      <c r="H155" s="21"/>
      <c r="I155" s="21"/>
    </row>
    <row r="156" spans="2:9" s="1" customFormat="1" ht="10.15" customHeight="1" x14ac:dyDescent="0.2">
      <c r="H156" s="21"/>
      <c r="I156" s="21"/>
    </row>
    <row r="157" spans="2:9" s="1" customFormat="1" ht="23.85" customHeight="1" x14ac:dyDescent="0.2">
      <c r="B157" s="13">
        <v>2020</v>
      </c>
      <c r="C157" s="13"/>
      <c r="D157" s="13"/>
      <c r="H157" s="21"/>
      <c r="I157" s="21"/>
    </row>
    <row r="158" spans="2:9" s="1" customFormat="1" ht="17.649999999999999" customHeight="1" x14ac:dyDescent="0.2">
      <c r="H158" s="21"/>
      <c r="I158" s="21"/>
    </row>
    <row r="159" spans="2:9" s="1" customFormat="1" ht="23.85" customHeight="1" x14ac:dyDescent="0.2">
      <c r="D159" s="14">
        <v>2020</v>
      </c>
      <c r="E159" s="2" t="s">
        <v>1</v>
      </c>
      <c r="F159" s="2" t="s">
        <v>2</v>
      </c>
      <c r="G159" s="2" t="s">
        <v>3</v>
      </c>
      <c r="H159" s="22" t="s">
        <v>4</v>
      </c>
      <c r="I159" s="22" t="s">
        <v>5</v>
      </c>
    </row>
    <row r="160" spans="2:9" s="1" customFormat="1" ht="19.7" customHeight="1" x14ac:dyDescent="0.2">
      <c r="D160" s="15" t="s">
        <v>13</v>
      </c>
      <c r="E160" s="4" t="s">
        <v>6</v>
      </c>
      <c r="F160" s="5">
        <v>7413797.7599999802</v>
      </c>
      <c r="G160" s="5">
        <v>1870994</v>
      </c>
      <c r="H160" s="19">
        <v>65902</v>
      </c>
      <c r="I160" s="19">
        <v>517263</v>
      </c>
    </row>
    <row r="161" spans="4:9" s="1" customFormat="1" ht="19.7" customHeight="1" x14ac:dyDescent="0.2">
      <c r="D161" s="15" t="s">
        <v>13</v>
      </c>
      <c r="E161" s="4" t="s">
        <v>7</v>
      </c>
      <c r="F161" s="5">
        <v>19801888.0400001</v>
      </c>
      <c r="G161" s="5">
        <v>3334432</v>
      </c>
      <c r="H161" s="19">
        <v>85319</v>
      </c>
      <c r="I161" s="19">
        <v>845128</v>
      </c>
    </row>
    <row r="162" spans="4:9" s="1" customFormat="1" ht="19.7" customHeight="1" x14ac:dyDescent="0.2">
      <c r="D162" s="15" t="s">
        <v>13</v>
      </c>
      <c r="E162" s="4" t="s">
        <v>8</v>
      </c>
      <c r="F162" s="5">
        <v>10677510.869999999</v>
      </c>
      <c r="G162" s="5">
        <v>147979</v>
      </c>
      <c r="H162" s="19">
        <v>65654</v>
      </c>
      <c r="I162" s="19">
        <v>671143</v>
      </c>
    </row>
    <row r="163" spans="4:9" s="1" customFormat="1" ht="19.7" customHeight="1" x14ac:dyDescent="0.2">
      <c r="D163" s="16" t="s">
        <v>13</v>
      </c>
      <c r="E163" s="8"/>
      <c r="F163" s="17">
        <v>37893196.670000002</v>
      </c>
      <c r="G163" s="17">
        <v>5353405</v>
      </c>
      <c r="H163" s="20">
        <v>216875</v>
      </c>
      <c r="I163" s="20">
        <v>2033534</v>
      </c>
    </row>
    <row r="164" spans="4:9" s="1" customFormat="1" ht="11.1" customHeight="1" x14ac:dyDescent="0.2">
      <c r="D164" s="9"/>
      <c r="E164" s="9"/>
      <c r="F164" s="9"/>
      <c r="G164" s="9"/>
      <c r="H164" s="23"/>
      <c r="I164" s="23"/>
    </row>
    <row r="165" spans="4:9" s="1" customFormat="1" ht="23.85" customHeight="1" x14ac:dyDescent="0.2">
      <c r="D165" s="14">
        <v>2020</v>
      </c>
      <c r="E165" s="2" t="s">
        <v>1</v>
      </c>
      <c r="F165" s="2" t="s">
        <v>2</v>
      </c>
      <c r="G165" s="2" t="s">
        <v>3</v>
      </c>
      <c r="H165" s="22" t="s">
        <v>4</v>
      </c>
      <c r="I165" s="22" t="s">
        <v>5</v>
      </c>
    </row>
    <row r="166" spans="4:9" s="1" customFormat="1" ht="19.7" customHeight="1" x14ac:dyDescent="0.2">
      <c r="D166" s="15" t="s">
        <v>14</v>
      </c>
      <c r="E166" s="4" t="s">
        <v>6</v>
      </c>
      <c r="F166" s="5">
        <v>19262914.500000101</v>
      </c>
      <c r="G166" s="5">
        <v>6440463</v>
      </c>
      <c r="H166" s="19">
        <v>146638</v>
      </c>
      <c r="I166" s="19">
        <v>1362142</v>
      </c>
    </row>
    <row r="167" spans="4:9" s="1" customFormat="1" ht="19.7" customHeight="1" x14ac:dyDescent="0.2">
      <c r="D167" s="15" t="s">
        <v>14</v>
      </c>
      <c r="E167" s="4" t="s">
        <v>7</v>
      </c>
      <c r="F167" s="5">
        <v>39679462.980000198</v>
      </c>
      <c r="G167" s="5">
        <v>5564360</v>
      </c>
      <c r="H167" s="19">
        <v>161355</v>
      </c>
      <c r="I167" s="19">
        <v>1707800</v>
      </c>
    </row>
    <row r="168" spans="4:9" s="1" customFormat="1" ht="19.7" customHeight="1" x14ac:dyDescent="0.2">
      <c r="D168" s="15" t="s">
        <v>14</v>
      </c>
      <c r="E168" s="4" t="s">
        <v>8</v>
      </c>
      <c r="F168" s="5">
        <v>25944660.32</v>
      </c>
      <c r="G168" s="5">
        <v>9960</v>
      </c>
      <c r="H168" s="19">
        <v>150749</v>
      </c>
      <c r="I168" s="19">
        <v>1667130</v>
      </c>
    </row>
    <row r="169" spans="4:9" s="1" customFormat="1" ht="19.7" customHeight="1" x14ac:dyDescent="0.2">
      <c r="D169" s="15" t="s">
        <v>14</v>
      </c>
      <c r="E169" s="4" t="s">
        <v>9</v>
      </c>
      <c r="F169" s="5">
        <v>126726499.91</v>
      </c>
      <c r="G169" s="5">
        <v>0</v>
      </c>
      <c r="H169" s="19">
        <v>391244</v>
      </c>
      <c r="I169" s="19">
        <v>12413861</v>
      </c>
    </row>
    <row r="170" spans="4:9" s="1" customFormat="1" ht="19.7" customHeight="1" x14ac:dyDescent="0.2">
      <c r="D170" s="16" t="s">
        <v>14</v>
      </c>
      <c r="E170" s="8"/>
      <c r="F170" s="17">
        <v>211613537.71000001</v>
      </c>
      <c r="G170" s="17">
        <v>12014783</v>
      </c>
      <c r="H170" s="20">
        <v>849986</v>
      </c>
      <c r="I170" s="20">
        <v>17150933</v>
      </c>
    </row>
    <row r="171" spans="4:9" s="1" customFormat="1" ht="11.1" customHeight="1" x14ac:dyDescent="0.2">
      <c r="D171" s="9"/>
      <c r="E171" s="9"/>
      <c r="F171" s="9"/>
      <c r="G171" s="9"/>
      <c r="H171" s="23"/>
      <c r="I171" s="23"/>
    </row>
    <row r="172" spans="4:9" s="1" customFormat="1" ht="23.85" customHeight="1" x14ac:dyDescent="0.2">
      <c r="D172" s="14">
        <v>2020</v>
      </c>
      <c r="E172" s="2" t="s">
        <v>1</v>
      </c>
      <c r="F172" s="2" t="s">
        <v>2</v>
      </c>
      <c r="G172" s="2" t="s">
        <v>3</v>
      </c>
      <c r="H172" s="22" t="s">
        <v>4</v>
      </c>
      <c r="I172" s="22" t="s">
        <v>5</v>
      </c>
    </row>
    <row r="173" spans="4:9" s="1" customFormat="1" ht="19.7" customHeight="1" x14ac:dyDescent="0.2">
      <c r="D173" s="15" t="s">
        <v>15</v>
      </c>
      <c r="E173" s="4" t="s">
        <v>6</v>
      </c>
      <c r="F173" s="5">
        <v>39129608.359999999</v>
      </c>
      <c r="G173" s="5">
        <v>11303102</v>
      </c>
      <c r="H173" s="19">
        <v>258890</v>
      </c>
      <c r="I173" s="19">
        <v>2362403</v>
      </c>
    </row>
    <row r="174" spans="4:9" s="1" customFormat="1" ht="19.7" customHeight="1" x14ac:dyDescent="0.2">
      <c r="D174" s="15" t="s">
        <v>15</v>
      </c>
      <c r="E174" s="4" t="s">
        <v>7</v>
      </c>
      <c r="F174" s="5">
        <v>117927393.24000099</v>
      </c>
      <c r="G174" s="5">
        <v>21680332</v>
      </c>
      <c r="H174" s="19">
        <v>457419</v>
      </c>
      <c r="I174" s="19">
        <v>6006382</v>
      </c>
    </row>
    <row r="175" spans="4:9" s="1" customFormat="1" ht="19.7" customHeight="1" x14ac:dyDescent="0.2">
      <c r="D175" s="15" t="s">
        <v>15</v>
      </c>
      <c r="E175" s="4" t="s">
        <v>8</v>
      </c>
      <c r="F175" s="5">
        <f>41466699+232014357</f>
        <v>273481056</v>
      </c>
      <c r="G175" s="5">
        <v>0</v>
      </c>
      <c r="H175" s="19">
        <f>232863+1508351</f>
        <v>1741214</v>
      </c>
      <c r="I175" s="19">
        <f>2015411+18100212</f>
        <v>20115623</v>
      </c>
    </row>
    <row r="176" spans="4:9" s="1" customFormat="1" ht="19.7" customHeight="1" x14ac:dyDescent="0.2">
      <c r="D176" s="15" t="s">
        <v>15</v>
      </c>
      <c r="E176" s="4" t="s">
        <v>9</v>
      </c>
      <c r="F176" s="5">
        <v>160990767.96000001</v>
      </c>
      <c r="G176" s="5">
        <v>0</v>
      </c>
      <c r="H176" s="19">
        <v>510409</v>
      </c>
      <c r="I176" s="19">
        <v>17753839</v>
      </c>
    </row>
    <row r="177" spans="4:9" s="1" customFormat="1" ht="19.7" customHeight="1" x14ac:dyDescent="0.2">
      <c r="D177" s="16" t="s">
        <v>15</v>
      </c>
      <c r="E177" s="8"/>
      <c r="F177" s="17">
        <v>591528825.56000102</v>
      </c>
      <c r="G177" s="17">
        <v>32983434</v>
      </c>
      <c r="H177" s="20">
        <v>2967932</v>
      </c>
      <c r="I177" s="20">
        <v>46238247</v>
      </c>
    </row>
    <row r="178" spans="4:9" s="1" customFormat="1" ht="11.1" customHeight="1" x14ac:dyDescent="0.2">
      <c r="D178" s="9"/>
      <c r="E178" s="9"/>
      <c r="F178" s="9"/>
      <c r="G178" s="9"/>
      <c r="H178" s="23"/>
      <c r="I178" s="23"/>
    </row>
    <row r="179" spans="4:9" s="1" customFormat="1" ht="23.85" customHeight="1" x14ac:dyDescent="0.2">
      <c r="D179" s="14">
        <v>2020</v>
      </c>
      <c r="E179" s="2" t="s">
        <v>1</v>
      </c>
      <c r="F179" s="2" t="s">
        <v>2</v>
      </c>
      <c r="G179" s="2" t="s">
        <v>3</v>
      </c>
      <c r="H179" s="22" t="s">
        <v>4</v>
      </c>
      <c r="I179" s="22" t="s">
        <v>5</v>
      </c>
    </row>
    <row r="180" spans="4:9" s="1" customFormat="1" ht="19.7" customHeight="1" x14ac:dyDescent="0.2">
      <c r="D180" s="15" t="s">
        <v>16</v>
      </c>
      <c r="E180" s="4" t="s">
        <v>6</v>
      </c>
      <c r="F180" s="5">
        <v>9730161.7699999902</v>
      </c>
      <c r="G180" s="5">
        <v>3404484</v>
      </c>
      <c r="H180" s="19">
        <v>63239</v>
      </c>
      <c r="I180" s="19">
        <v>529036</v>
      </c>
    </row>
    <row r="181" spans="4:9" s="1" customFormat="1" ht="19.7" customHeight="1" x14ac:dyDescent="0.2">
      <c r="D181" s="15" t="s">
        <v>16</v>
      </c>
      <c r="E181" s="4" t="s">
        <v>7</v>
      </c>
      <c r="F181" s="5">
        <v>17821510.23</v>
      </c>
      <c r="G181" s="5">
        <v>2703249</v>
      </c>
      <c r="H181" s="19">
        <v>60494</v>
      </c>
      <c r="I181" s="19">
        <v>700640</v>
      </c>
    </row>
    <row r="182" spans="4:9" s="1" customFormat="1" ht="19.7" customHeight="1" x14ac:dyDescent="0.2">
      <c r="D182" s="15" t="s">
        <v>16</v>
      </c>
      <c r="E182" s="4" t="s">
        <v>8</v>
      </c>
      <c r="F182" s="5">
        <v>137733279.71999899</v>
      </c>
      <c r="G182" s="5">
        <v>37</v>
      </c>
      <c r="H182" s="19">
        <v>874621</v>
      </c>
      <c r="I182" s="19">
        <v>10926932</v>
      </c>
    </row>
    <row r="183" spans="4:9" s="1" customFormat="1" ht="19.7" customHeight="1" x14ac:dyDescent="0.2">
      <c r="D183" s="15" t="s">
        <v>16</v>
      </c>
      <c r="E183" s="4" t="s">
        <v>9</v>
      </c>
      <c r="F183" s="5">
        <v>89203912.939999998</v>
      </c>
      <c r="G183" s="5">
        <v>35</v>
      </c>
      <c r="H183" s="19">
        <v>209820</v>
      </c>
      <c r="I183" s="19">
        <v>8345453</v>
      </c>
    </row>
    <row r="184" spans="4:9" s="1" customFormat="1" ht="19.7" customHeight="1" x14ac:dyDescent="0.2">
      <c r="D184" s="16" t="s">
        <v>16</v>
      </c>
      <c r="E184" s="8"/>
      <c r="F184" s="17">
        <v>254488864.65999901</v>
      </c>
      <c r="G184" s="17">
        <v>6107805</v>
      </c>
      <c r="H184" s="20">
        <v>1208174</v>
      </c>
      <c r="I184" s="20">
        <v>20502061</v>
      </c>
    </row>
    <row r="185" spans="4:9" s="1" customFormat="1" ht="11.1" customHeight="1" x14ac:dyDescent="0.2">
      <c r="D185" s="9"/>
      <c r="E185" s="9"/>
      <c r="F185" s="9"/>
      <c r="G185" s="9"/>
      <c r="H185" s="23"/>
      <c r="I185" s="23"/>
    </row>
    <row r="186" spans="4:9" s="1" customFormat="1" ht="23.85" customHeight="1" x14ac:dyDescent="0.2">
      <c r="D186" s="14">
        <v>2020</v>
      </c>
      <c r="E186" s="2" t="s">
        <v>1</v>
      </c>
      <c r="F186" s="2" t="s">
        <v>2</v>
      </c>
      <c r="G186" s="2" t="s">
        <v>3</v>
      </c>
      <c r="H186" s="22" t="s">
        <v>4</v>
      </c>
      <c r="I186" s="22" t="s">
        <v>5</v>
      </c>
    </row>
    <row r="187" spans="4:9" s="1" customFormat="1" ht="19.7" customHeight="1" x14ac:dyDescent="0.2">
      <c r="D187" s="15" t="s">
        <v>17</v>
      </c>
      <c r="E187" s="4" t="s">
        <v>6</v>
      </c>
      <c r="F187" s="5">
        <v>17733818.579999998</v>
      </c>
      <c r="G187" s="5">
        <v>6592035</v>
      </c>
      <c r="H187" s="19">
        <v>117646</v>
      </c>
      <c r="I187" s="19">
        <v>1372657</v>
      </c>
    </row>
    <row r="188" spans="4:9" s="1" customFormat="1" ht="19.7" customHeight="1" x14ac:dyDescent="0.2">
      <c r="D188" s="15" t="s">
        <v>17</v>
      </c>
      <c r="E188" s="4" t="s">
        <v>7</v>
      </c>
      <c r="F188" s="5">
        <v>28945482.280000001</v>
      </c>
      <c r="G188" s="5">
        <v>5751028</v>
      </c>
      <c r="H188" s="19">
        <v>108328</v>
      </c>
      <c r="I188" s="19">
        <v>1251168</v>
      </c>
    </row>
    <row r="189" spans="4:9" s="1" customFormat="1" ht="19.7" customHeight="1" x14ac:dyDescent="0.2">
      <c r="D189" s="15" t="s">
        <v>17</v>
      </c>
      <c r="E189" s="4" t="s">
        <v>8</v>
      </c>
      <c r="F189" s="5">
        <v>16061252.199999999</v>
      </c>
      <c r="G189" s="5">
        <v>0</v>
      </c>
      <c r="H189" s="19">
        <v>108890</v>
      </c>
      <c r="I189" s="19">
        <v>1015032</v>
      </c>
    </row>
    <row r="190" spans="4:9" s="1" customFormat="1" ht="19.7" customHeight="1" x14ac:dyDescent="0.2">
      <c r="D190" s="15" t="s">
        <v>17</v>
      </c>
      <c r="E190" s="4" t="s">
        <v>9</v>
      </c>
      <c r="F190" s="5">
        <v>172824759.920001</v>
      </c>
      <c r="G190" s="5">
        <v>30</v>
      </c>
      <c r="H190" s="19">
        <v>498273</v>
      </c>
      <c r="I190" s="19">
        <v>17226376</v>
      </c>
    </row>
    <row r="191" spans="4:9" s="1" customFormat="1" ht="19.7" customHeight="1" x14ac:dyDescent="0.2">
      <c r="D191" s="16" t="s">
        <v>17</v>
      </c>
      <c r="E191" s="8"/>
      <c r="F191" s="17">
        <v>235565312.980001</v>
      </c>
      <c r="G191" s="17">
        <v>12343093</v>
      </c>
      <c r="H191" s="20">
        <v>833137</v>
      </c>
      <c r="I191" s="20">
        <v>20865233</v>
      </c>
    </row>
    <row r="192" spans="4:9" s="1" customFormat="1" ht="11.1" customHeight="1" x14ac:dyDescent="0.2">
      <c r="D192" s="9"/>
      <c r="E192" s="9"/>
      <c r="F192" s="9"/>
      <c r="G192" s="9"/>
      <c r="H192" s="23"/>
      <c r="I192" s="23"/>
    </row>
    <row r="193" spans="2:9" s="1" customFormat="1" ht="10.15" customHeight="1" x14ac:dyDescent="0.2">
      <c r="F193" s="26" t="s">
        <v>18</v>
      </c>
      <c r="H193" s="21"/>
      <c r="I193" s="21"/>
    </row>
    <row r="194" spans="2:9" s="1" customFormat="1" ht="10.15" customHeight="1" x14ac:dyDescent="0.2">
      <c r="H194" s="21"/>
      <c r="I194" s="21"/>
    </row>
    <row r="195" spans="2:9" s="1" customFormat="1" ht="23.85" customHeight="1" x14ac:dyDescent="0.2">
      <c r="B195" s="13">
        <v>2021</v>
      </c>
      <c r="C195" s="13"/>
      <c r="D195" s="13"/>
      <c r="H195" s="21"/>
      <c r="I195" s="21"/>
    </row>
    <row r="196" spans="2:9" s="1" customFormat="1" ht="17.649999999999999" customHeight="1" x14ac:dyDescent="0.2">
      <c r="H196" s="21"/>
      <c r="I196" s="21"/>
    </row>
    <row r="197" spans="2:9" s="1" customFormat="1" ht="23.85" customHeight="1" x14ac:dyDescent="0.2">
      <c r="D197" s="14">
        <v>2021</v>
      </c>
      <c r="E197" s="2" t="s">
        <v>1</v>
      </c>
      <c r="F197" s="2" t="s">
        <v>2</v>
      </c>
      <c r="G197" s="2" t="s">
        <v>3</v>
      </c>
      <c r="H197" s="22" t="s">
        <v>4</v>
      </c>
      <c r="I197" s="22" t="s">
        <v>5</v>
      </c>
    </row>
    <row r="198" spans="2:9" s="1" customFormat="1" ht="19.7" customHeight="1" x14ac:dyDescent="0.2">
      <c r="D198" s="15" t="s">
        <v>13</v>
      </c>
      <c r="E198" s="4" t="s">
        <v>6</v>
      </c>
      <c r="F198" s="5">
        <v>8577341.0999999903</v>
      </c>
      <c r="G198" s="5">
        <v>2242179</v>
      </c>
      <c r="H198" s="19">
        <v>70389</v>
      </c>
      <c r="I198" s="19">
        <v>625241</v>
      </c>
    </row>
    <row r="199" spans="2:9" s="1" customFormat="1" ht="19.7" customHeight="1" x14ac:dyDescent="0.2">
      <c r="D199" s="15" t="s">
        <v>13</v>
      </c>
      <c r="E199" s="4" t="s">
        <v>7</v>
      </c>
      <c r="F199" s="5">
        <v>22006594.350000001</v>
      </c>
      <c r="G199" s="5">
        <v>5160378</v>
      </c>
      <c r="H199" s="19">
        <v>95877</v>
      </c>
      <c r="I199" s="19">
        <v>1025961</v>
      </c>
    </row>
    <row r="200" spans="2:9" s="1" customFormat="1" ht="19.7" customHeight="1" x14ac:dyDescent="0.2">
      <c r="D200" s="15" t="s">
        <v>13</v>
      </c>
      <c r="E200" s="4" t="s">
        <v>8</v>
      </c>
      <c r="F200" s="5">
        <v>11650171.800000001</v>
      </c>
      <c r="G200" s="5">
        <v>144070</v>
      </c>
      <c r="H200" s="19">
        <v>72444</v>
      </c>
      <c r="I200" s="19">
        <v>753605</v>
      </c>
    </row>
    <row r="201" spans="2:9" s="1" customFormat="1" ht="19.7" customHeight="1" x14ac:dyDescent="0.2">
      <c r="D201" s="16" t="s">
        <v>13</v>
      </c>
      <c r="E201" s="8"/>
      <c r="F201" s="17">
        <v>42234107.25</v>
      </c>
      <c r="G201" s="17">
        <v>7546627</v>
      </c>
      <c r="H201" s="20">
        <v>238710</v>
      </c>
      <c r="I201" s="20">
        <v>2404807</v>
      </c>
    </row>
    <row r="202" spans="2:9" s="1" customFormat="1" ht="11.1" customHeight="1" x14ac:dyDescent="0.2">
      <c r="D202" s="9"/>
      <c r="E202" s="9"/>
      <c r="F202" s="9"/>
      <c r="G202" s="9"/>
      <c r="H202" s="23"/>
      <c r="I202" s="23"/>
    </row>
    <row r="203" spans="2:9" s="1" customFormat="1" ht="23.85" customHeight="1" x14ac:dyDescent="0.2">
      <c r="D203" s="14">
        <v>2021</v>
      </c>
      <c r="E203" s="2" t="s">
        <v>1</v>
      </c>
      <c r="F203" s="2" t="s">
        <v>2</v>
      </c>
      <c r="G203" s="2" t="s">
        <v>3</v>
      </c>
      <c r="H203" s="22" t="s">
        <v>4</v>
      </c>
      <c r="I203" s="22" t="s">
        <v>5</v>
      </c>
    </row>
    <row r="204" spans="2:9" s="1" customFormat="1" ht="19.7" customHeight="1" x14ac:dyDescent="0.2">
      <c r="D204" s="15" t="s">
        <v>14</v>
      </c>
      <c r="E204" s="4" t="s">
        <v>6</v>
      </c>
      <c r="F204" s="5">
        <v>22868957.59</v>
      </c>
      <c r="G204" s="5">
        <v>8530278</v>
      </c>
      <c r="H204" s="19">
        <v>167336</v>
      </c>
      <c r="I204" s="19">
        <v>1707330</v>
      </c>
    </row>
    <row r="205" spans="2:9" s="1" customFormat="1" ht="19.7" customHeight="1" x14ac:dyDescent="0.2">
      <c r="D205" s="15" t="s">
        <v>14</v>
      </c>
      <c r="E205" s="4" t="s">
        <v>7</v>
      </c>
      <c r="F205" s="5">
        <v>51438949.500000201</v>
      </c>
      <c r="G205" s="5">
        <v>8097932</v>
      </c>
      <c r="H205" s="19">
        <v>196744</v>
      </c>
      <c r="I205" s="19">
        <v>2263218</v>
      </c>
    </row>
    <row r="206" spans="2:9" s="1" customFormat="1" ht="19.7" customHeight="1" x14ac:dyDescent="0.2">
      <c r="D206" s="15" t="s">
        <v>14</v>
      </c>
      <c r="E206" s="4" t="s">
        <v>8</v>
      </c>
      <c r="F206" s="5">
        <v>30189024.170000099</v>
      </c>
      <c r="G206" s="5">
        <v>10560</v>
      </c>
      <c r="H206" s="19">
        <v>168459</v>
      </c>
      <c r="I206" s="19">
        <v>1781002</v>
      </c>
    </row>
    <row r="207" spans="2:9" s="1" customFormat="1" ht="19.7" customHeight="1" x14ac:dyDescent="0.2">
      <c r="D207" s="15" t="s">
        <v>14</v>
      </c>
      <c r="E207" s="4" t="s">
        <v>9</v>
      </c>
      <c r="F207" s="5">
        <v>139159173.38</v>
      </c>
      <c r="G207" s="5">
        <v>0</v>
      </c>
      <c r="H207" s="19">
        <v>414523</v>
      </c>
      <c r="I207" s="19">
        <v>13313180</v>
      </c>
    </row>
    <row r="208" spans="2:9" s="1" customFormat="1" ht="19.7" customHeight="1" x14ac:dyDescent="0.2">
      <c r="D208" s="16" t="s">
        <v>14</v>
      </c>
      <c r="E208" s="8"/>
      <c r="F208" s="17">
        <v>243656104.63999999</v>
      </c>
      <c r="G208" s="17">
        <v>16638770</v>
      </c>
      <c r="H208" s="20">
        <v>947062</v>
      </c>
      <c r="I208" s="20">
        <v>19064730</v>
      </c>
    </row>
    <row r="209" spans="4:9" s="1" customFormat="1" ht="11.1" customHeight="1" x14ac:dyDescent="0.2">
      <c r="D209" s="9"/>
      <c r="E209" s="9"/>
      <c r="F209" s="9"/>
      <c r="G209" s="9"/>
      <c r="H209" s="23"/>
      <c r="I209" s="23"/>
    </row>
    <row r="210" spans="4:9" s="1" customFormat="1" ht="23.85" customHeight="1" x14ac:dyDescent="0.2">
      <c r="D210" s="14">
        <v>2021</v>
      </c>
      <c r="E210" s="2" t="s">
        <v>1</v>
      </c>
      <c r="F210" s="2" t="s">
        <v>2</v>
      </c>
      <c r="G210" s="2" t="s">
        <v>3</v>
      </c>
      <c r="H210" s="22" t="s">
        <v>4</v>
      </c>
      <c r="I210" s="22" t="s">
        <v>5</v>
      </c>
    </row>
    <row r="211" spans="4:9" s="1" customFormat="1" ht="19.7" customHeight="1" x14ac:dyDescent="0.2">
      <c r="D211" s="15" t="s">
        <v>15</v>
      </c>
      <c r="E211" s="4" t="s">
        <v>6</v>
      </c>
      <c r="F211" s="5">
        <v>47132720.830000103</v>
      </c>
      <c r="G211" s="5">
        <v>14908973</v>
      </c>
      <c r="H211" s="19">
        <v>307376</v>
      </c>
      <c r="I211" s="19">
        <v>2945653</v>
      </c>
    </row>
    <row r="212" spans="4:9" s="1" customFormat="1" ht="19.7" customHeight="1" x14ac:dyDescent="0.2">
      <c r="D212" s="15" t="s">
        <v>15</v>
      </c>
      <c r="E212" s="4" t="s">
        <v>7</v>
      </c>
      <c r="F212" s="5">
        <v>142850142.37</v>
      </c>
      <c r="G212" s="5">
        <v>26400109</v>
      </c>
      <c r="H212" s="19">
        <v>565638</v>
      </c>
      <c r="I212" s="19">
        <v>7627499</v>
      </c>
    </row>
    <row r="213" spans="4:9" s="1" customFormat="1" ht="19.7" customHeight="1" x14ac:dyDescent="0.2">
      <c r="D213" s="15" t="s">
        <v>15</v>
      </c>
      <c r="E213" s="4" t="s">
        <v>8</v>
      </c>
      <c r="F213" s="5">
        <f>50484965+242688557</f>
        <v>293173522</v>
      </c>
      <c r="G213" s="5">
        <v>0</v>
      </c>
      <c r="H213" s="19">
        <f>283760+1555974</f>
        <v>1839734</v>
      </c>
      <c r="I213" s="19">
        <f>2565944+18671688</f>
        <v>21237632</v>
      </c>
    </row>
    <row r="214" spans="4:9" s="1" customFormat="1" ht="19.7" customHeight="1" x14ac:dyDescent="0.2">
      <c r="D214" s="15" t="s">
        <v>15</v>
      </c>
      <c r="E214" s="4" t="s">
        <v>9</v>
      </c>
      <c r="F214" s="5">
        <v>159908909.12999901</v>
      </c>
      <c r="G214" s="5">
        <v>0</v>
      </c>
      <c r="H214" s="19">
        <v>516628</v>
      </c>
      <c r="I214" s="19">
        <v>17932561</v>
      </c>
    </row>
    <row r="215" spans="4:9" s="1" customFormat="1" ht="19.7" customHeight="1" x14ac:dyDescent="0.2">
      <c r="D215" s="16" t="s">
        <v>15</v>
      </c>
      <c r="E215" s="8"/>
      <c r="F215" s="17">
        <v>643065294.32999909</v>
      </c>
      <c r="G215" s="17">
        <v>41309082</v>
      </c>
      <c r="H215" s="20">
        <v>3229376</v>
      </c>
      <c r="I215" s="20">
        <v>49743345</v>
      </c>
    </row>
    <row r="216" spans="4:9" s="1" customFormat="1" ht="11.1" customHeight="1" x14ac:dyDescent="0.2">
      <c r="D216" s="9"/>
      <c r="E216" s="9"/>
      <c r="F216" s="27" t="s">
        <v>18</v>
      </c>
      <c r="G216" s="9"/>
      <c r="H216" s="23"/>
      <c r="I216" s="23"/>
    </row>
    <row r="217" spans="4:9" s="1" customFormat="1" ht="23.85" customHeight="1" x14ac:dyDescent="0.2">
      <c r="D217" s="14">
        <v>2021</v>
      </c>
      <c r="E217" s="2" t="s">
        <v>1</v>
      </c>
      <c r="F217" s="2" t="s">
        <v>2</v>
      </c>
      <c r="G217" s="2" t="s">
        <v>3</v>
      </c>
      <c r="H217" s="22" t="s">
        <v>4</v>
      </c>
      <c r="I217" s="22" t="s">
        <v>5</v>
      </c>
    </row>
    <row r="218" spans="4:9" s="1" customFormat="1" ht="19.7" customHeight="1" x14ac:dyDescent="0.2">
      <c r="D218" s="15" t="s">
        <v>16</v>
      </c>
      <c r="E218" s="4" t="s">
        <v>6</v>
      </c>
      <c r="F218" s="5">
        <v>12157750.16</v>
      </c>
      <c r="G218" s="5">
        <v>3694332</v>
      </c>
      <c r="H218" s="19">
        <v>72747</v>
      </c>
      <c r="I218" s="19">
        <v>620852</v>
      </c>
    </row>
    <row r="219" spans="4:9" s="1" customFormat="1" ht="19.7" customHeight="1" x14ac:dyDescent="0.2">
      <c r="D219" s="15" t="s">
        <v>16</v>
      </c>
      <c r="E219" s="4" t="s">
        <v>7</v>
      </c>
      <c r="F219" s="5">
        <v>21388281.699999999</v>
      </c>
      <c r="G219" s="5">
        <v>3367088</v>
      </c>
      <c r="H219" s="19">
        <v>71779</v>
      </c>
      <c r="I219" s="19">
        <v>870009</v>
      </c>
    </row>
    <row r="220" spans="4:9" s="1" customFormat="1" ht="19.7" customHeight="1" x14ac:dyDescent="0.2">
      <c r="D220" s="15" t="s">
        <v>16</v>
      </c>
      <c r="E220" s="4" t="s">
        <v>8</v>
      </c>
      <c r="F220" s="5">
        <v>169238028.22999999</v>
      </c>
      <c r="G220" s="5">
        <v>150</v>
      </c>
      <c r="H220" s="19">
        <v>1031107</v>
      </c>
      <c r="I220" s="19">
        <v>12872529</v>
      </c>
    </row>
    <row r="221" spans="4:9" s="1" customFormat="1" ht="19.7" customHeight="1" x14ac:dyDescent="0.2">
      <c r="D221" s="15" t="s">
        <v>16</v>
      </c>
      <c r="E221" s="4" t="s">
        <v>9</v>
      </c>
      <c r="F221" s="5">
        <v>93462597.039999902</v>
      </c>
      <c r="G221" s="5">
        <v>0</v>
      </c>
      <c r="H221" s="19">
        <v>219987</v>
      </c>
      <c r="I221" s="19">
        <v>8767121</v>
      </c>
    </row>
    <row r="222" spans="4:9" s="1" customFormat="1" ht="19.7" customHeight="1" x14ac:dyDescent="0.2">
      <c r="D222" s="16" t="s">
        <v>16</v>
      </c>
      <c r="E222" s="8"/>
      <c r="F222" s="17">
        <v>296246657.13</v>
      </c>
      <c r="G222" s="17">
        <v>7061570</v>
      </c>
      <c r="H222" s="20">
        <v>1395620</v>
      </c>
      <c r="I222" s="20">
        <v>23130511</v>
      </c>
    </row>
    <row r="223" spans="4:9" s="1" customFormat="1" ht="11.1" customHeight="1" x14ac:dyDescent="0.2">
      <c r="D223" s="9"/>
      <c r="E223" s="9"/>
      <c r="F223" s="9"/>
      <c r="G223" s="9"/>
      <c r="H223" s="23"/>
      <c r="I223" s="23"/>
    </row>
    <row r="224" spans="4:9" s="1" customFormat="1" ht="23.85" customHeight="1" x14ac:dyDescent="0.2">
      <c r="D224" s="14">
        <v>2021</v>
      </c>
      <c r="E224" s="2" t="s">
        <v>1</v>
      </c>
      <c r="F224" s="2" t="s">
        <v>2</v>
      </c>
      <c r="G224" s="2" t="s">
        <v>3</v>
      </c>
      <c r="H224" s="22" t="s">
        <v>4</v>
      </c>
      <c r="I224" s="22" t="s">
        <v>5</v>
      </c>
    </row>
    <row r="225" spans="2:9" s="1" customFormat="1" ht="19.7" customHeight="1" x14ac:dyDescent="0.2">
      <c r="D225" s="15" t="s">
        <v>17</v>
      </c>
      <c r="E225" s="4" t="s">
        <v>6</v>
      </c>
      <c r="F225" s="5">
        <v>25354541.220000099</v>
      </c>
      <c r="G225" s="5">
        <v>9892429</v>
      </c>
      <c r="H225" s="19">
        <v>154039</v>
      </c>
      <c r="I225" s="19">
        <v>1846967</v>
      </c>
    </row>
    <row r="226" spans="2:9" s="1" customFormat="1" ht="19.7" customHeight="1" x14ac:dyDescent="0.2">
      <c r="D226" s="15" t="s">
        <v>17</v>
      </c>
      <c r="E226" s="4" t="s">
        <v>7</v>
      </c>
      <c r="F226" s="5">
        <v>37371103.440000199</v>
      </c>
      <c r="G226" s="5">
        <v>7535962</v>
      </c>
      <c r="H226" s="19">
        <v>131628</v>
      </c>
      <c r="I226" s="19">
        <v>1559316</v>
      </c>
    </row>
    <row r="227" spans="2:9" s="1" customFormat="1" ht="19.7" customHeight="1" x14ac:dyDescent="0.2">
      <c r="D227" s="15" t="s">
        <v>17</v>
      </c>
      <c r="E227" s="4" t="s">
        <v>8</v>
      </c>
      <c r="F227" s="5">
        <v>20810174.810000099</v>
      </c>
      <c r="G227" s="5">
        <v>40</v>
      </c>
      <c r="H227" s="19">
        <v>127776</v>
      </c>
      <c r="I227" s="19">
        <v>1154697</v>
      </c>
    </row>
    <row r="228" spans="2:9" s="1" customFormat="1" ht="19.7" customHeight="1" x14ac:dyDescent="0.2">
      <c r="D228" s="15" t="s">
        <v>17</v>
      </c>
      <c r="E228" s="4" t="s">
        <v>9</v>
      </c>
      <c r="F228" s="5">
        <v>170694050.66</v>
      </c>
      <c r="G228" s="5">
        <v>237</v>
      </c>
      <c r="H228" s="19">
        <v>495575</v>
      </c>
      <c r="I228" s="19">
        <v>16791080</v>
      </c>
    </row>
    <row r="229" spans="2:9" s="1" customFormat="1" ht="19.7" customHeight="1" x14ac:dyDescent="0.2">
      <c r="D229" s="16" t="s">
        <v>17</v>
      </c>
      <c r="E229" s="8"/>
      <c r="F229" s="17">
        <v>254229870.13</v>
      </c>
      <c r="G229" s="17">
        <v>17428668</v>
      </c>
      <c r="H229" s="20">
        <v>909018</v>
      </c>
      <c r="I229" s="20">
        <v>21352060</v>
      </c>
    </row>
    <row r="230" spans="2:9" s="1" customFormat="1" ht="11.1" customHeight="1" x14ac:dyDescent="0.2">
      <c r="D230" s="9"/>
      <c r="E230" s="9"/>
      <c r="F230" s="9"/>
      <c r="G230" s="9"/>
      <c r="H230" s="23"/>
      <c r="I230" s="23"/>
    </row>
    <row r="231" spans="2:9" s="1" customFormat="1" ht="10.15" customHeight="1" x14ac:dyDescent="0.2">
      <c r="H231" s="21"/>
      <c r="I231" s="21"/>
    </row>
    <row r="232" spans="2:9" s="1" customFormat="1" ht="10.15" customHeight="1" x14ac:dyDescent="0.2">
      <c r="H232" s="21"/>
      <c r="I232" s="21"/>
    </row>
    <row r="233" spans="2:9" s="1" customFormat="1" ht="23.85" customHeight="1" x14ac:dyDescent="0.2">
      <c r="B233" s="13">
        <v>2022</v>
      </c>
      <c r="C233" s="13"/>
      <c r="D233" s="13"/>
      <c r="H233" s="21"/>
      <c r="I233" s="21"/>
    </row>
    <row r="234" spans="2:9" s="1" customFormat="1" ht="17.649999999999999" customHeight="1" x14ac:dyDescent="0.2">
      <c r="H234" s="21"/>
      <c r="I234" s="21"/>
    </row>
    <row r="235" spans="2:9" s="1" customFormat="1" ht="23.85" customHeight="1" x14ac:dyDescent="0.2">
      <c r="D235" s="14">
        <v>2022</v>
      </c>
      <c r="E235" s="2" t="s">
        <v>1</v>
      </c>
      <c r="F235" s="2" t="s">
        <v>2</v>
      </c>
      <c r="G235" s="2" t="s">
        <v>3</v>
      </c>
      <c r="H235" s="22" t="s">
        <v>4</v>
      </c>
      <c r="I235" s="22" t="s">
        <v>5</v>
      </c>
    </row>
    <row r="236" spans="2:9" s="1" customFormat="1" ht="19.7" customHeight="1" x14ac:dyDescent="0.2">
      <c r="D236" s="15" t="s">
        <v>13</v>
      </c>
      <c r="E236" s="4" t="s">
        <v>6</v>
      </c>
      <c r="F236" s="5">
        <v>8780753.9300000295</v>
      </c>
      <c r="G236" s="5">
        <v>2957911</v>
      </c>
      <c r="H236" s="19">
        <v>73281</v>
      </c>
      <c r="I236" s="19">
        <v>569112</v>
      </c>
    </row>
    <row r="237" spans="2:9" s="1" customFormat="1" ht="19.7" customHeight="1" x14ac:dyDescent="0.2">
      <c r="D237" s="15" t="s">
        <v>13</v>
      </c>
      <c r="E237" s="4" t="s">
        <v>7</v>
      </c>
      <c r="F237" s="5">
        <v>26700882.84</v>
      </c>
      <c r="G237" s="5">
        <v>6090322</v>
      </c>
      <c r="H237" s="19">
        <v>104367</v>
      </c>
      <c r="I237" s="19">
        <v>1117570</v>
      </c>
    </row>
    <row r="238" spans="2:9" s="1" customFormat="1" ht="19.7" customHeight="1" x14ac:dyDescent="0.2">
      <c r="D238" s="15" t="s">
        <v>13</v>
      </c>
      <c r="E238" s="4" t="s">
        <v>8</v>
      </c>
      <c r="F238" s="5">
        <v>13570041.51</v>
      </c>
      <c r="G238" s="5">
        <v>212680</v>
      </c>
      <c r="H238" s="19">
        <v>80205</v>
      </c>
      <c r="I238" s="19">
        <v>868057</v>
      </c>
    </row>
    <row r="239" spans="2:9" s="1" customFormat="1" ht="19.7" customHeight="1" x14ac:dyDescent="0.2">
      <c r="D239" s="16" t="s">
        <v>13</v>
      </c>
      <c r="E239" s="8"/>
      <c r="F239" s="17">
        <v>49051678.280000001</v>
      </c>
      <c r="G239" s="17">
        <v>9260913</v>
      </c>
      <c r="H239" s="20">
        <v>257853</v>
      </c>
      <c r="I239" s="20">
        <v>2554739</v>
      </c>
    </row>
    <row r="240" spans="2:9" s="1" customFormat="1" ht="11.1" customHeight="1" x14ac:dyDescent="0.2">
      <c r="D240" s="9"/>
      <c r="E240" s="9"/>
      <c r="F240" s="9"/>
      <c r="G240" s="9"/>
      <c r="H240" s="23"/>
      <c r="I240" s="23"/>
    </row>
    <row r="241" spans="4:9" s="1" customFormat="1" ht="23.85" customHeight="1" x14ac:dyDescent="0.2">
      <c r="D241" s="14">
        <v>2022</v>
      </c>
      <c r="E241" s="2" t="s">
        <v>1</v>
      </c>
      <c r="F241" s="2" t="s">
        <v>2</v>
      </c>
      <c r="G241" s="2" t="s">
        <v>3</v>
      </c>
      <c r="H241" s="22" t="s">
        <v>4</v>
      </c>
      <c r="I241" s="22" t="s">
        <v>5</v>
      </c>
    </row>
    <row r="242" spans="4:9" s="1" customFormat="1" ht="19.7" customHeight="1" x14ac:dyDescent="0.2">
      <c r="D242" s="15" t="s">
        <v>14</v>
      </c>
      <c r="E242" s="4" t="s">
        <v>6</v>
      </c>
      <c r="F242" s="5">
        <v>27760958.719999999</v>
      </c>
      <c r="G242" s="5">
        <v>10914667</v>
      </c>
      <c r="H242" s="19">
        <v>182855</v>
      </c>
      <c r="I242" s="19">
        <v>1770276</v>
      </c>
    </row>
    <row r="243" spans="4:9" s="1" customFormat="1" ht="19.7" customHeight="1" x14ac:dyDescent="0.2">
      <c r="D243" s="15" t="s">
        <v>14</v>
      </c>
      <c r="E243" s="4" t="s">
        <v>7</v>
      </c>
      <c r="F243" s="5">
        <v>68745849.350000501</v>
      </c>
      <c r="G243" s="5">
        <v>11678423</v>
      </c>
      <c r="H243" s="19">
        <v>229011</v>
      </c>
      <c r="I243" s="19">
        <v>2650688</v>
      </c>
    </row>
    <row r="244" spans="4:9" s="1" customFormat="1" ht="19.7" customHeight="1" x14ac:dyDescent="0.2">
      <c r="D244" s="15" t="s">
        <v>14</v>
      </c>
      <c r="E244" s="4" t="s">
        <v>8</v>
      </c>
      <c r="F244" s="5">
        <v>36739718.2099998</v>
      </c>
      <c r="G244" s="5">
        <v>19095</v>
      </c>
      <c r="H244" s="19">
        <v>190824</v>
      </c>
      <c r="I244" s="19">
        <v>1957256</v>
      </c>
    </row>
    <row r="245" spans="4:9" s="1" customFormat="1" ht="19.7" customHeight="1" x14ac:dyDescent="0.2">
      <c r="D245" s="15" t="s">
        <v>14</v>
      </c>
      <c r="E245" s="4" t="s">
        <v>9</v>
      </c>
      <c r="F245" s="5">
        <v>157377564.93000001</v>
      </c>
      <c r="G245" s="5">
        <v>0</v>
      </c>
      <c r="H245" s="19">
        <v>425414</v>
      </c>
      <c r="I245" s="19">
        <v>13590378</v>
      </c>
    </row>
    <row r="246" spans="4:9" s="1" customFormat="1" ht="19.7" customHeight="1" x14ac:dyDescent="0.2">
      <c r="D246" s="16" t="s">
        <v>14</v>
      </c>
      <c r="E246" s="8"/>
      <c r="F246" s="17">
        <v>290624091.21000099</v>
      </c>
      <c r="G246" s="17">
        <v>22612185</v>
      </c>
      <c r="H246" s="20">
        <v>1028104</v>
      </c>
      <c r="I246" s="20">
        <v>19968598</v>
      </c>
    </row>
    <row r="247" spans="4:9" s="1" customFormat="1" ht="11.1" customHeight="1" x14ac:dyDescent="0.2">
      <c r="D247" s="9"/>
      <c r="E247" s="9"/>
      <c r="F247" s="9"/>
      <c r="G247" s="9"/>
      <c r="H247" s="23"/>
      <c r="I247" s="23"/>
    </row>
    <row r="248" spans="4:9" s="1" customFormat="1" ht="23.85" customHeight="1" x14ac:dyDescent="0.2">
      <c r="D248" s="14">
        <v>2022</v>
      </c>
      <c r="E248" s="2" t="s">
        <v>1</v>
      </c>
      <c r="F248" s="2" t="s">
        <v>2</v>
      </c>
      <c r="G248" s="2" t="s">
        <v>3</v>
      </c>
      <c r="H248" s="22" t="s">
        <v>4</v>
      </c>
      <c r="I248" s="22" t="s">
        <v>5</v>
      </c>
    </row>
    <row r="249" spans="4:9" s="1" customFormat="1" ht="19.7" customHeight="1" x14ac:dyDescent="0.2">
      <c r="D249" s="15" t="s">
        <v>15</v>
      </c>
      <c r="E249" s="4" t="s">
        <v>6</v>
      </c>
      <c r="F249" s="5">
        <v>66371689.350000098</v>
      </c>
      <c r="G249" s="5">
        <v>17488898</v>
      </c>
      <c r="H249" s="19">
        <v>365444</v>
      </c>
      <c r="I249" s="19">
        <v>3426038</v>
      </c>
    </row>
    <row r="250" spans="4:9" s="1" customFormat="1" ht="19.7" customHeight="1" x14ac:dyDescent="0.2">
      <c r="D250" s="15" t="s">
        <v>15</v>
      </c>
      <c r="E250" s="4" t="s">
        <v>7</v>
      </c>
      <c r="F250" s="5">
        <v>193228583.22999901</v>
      </c>
      <c r="G250" s="5">
        <v>30876677</v>
      </c>
      <c r="H250" s="19">
        <v>630602</v>
      </c>
      <c r="I250" s="19">
        <v>8624642</v>
      </c>
    </row>
    <row r="251" spans="4:9" s="1" customFormat="1" ht="19.7" customHeight="1" x14ac:dyDescent="0.2">
      <c r="D251" s="15" t="s">
        <v>15</v>
      </c>
      <c r="E251" s="4" t="s">
        <v>8</v>
      </c>
      <c r="F251" s="5">
        <f>59546758+264823212</f>
        <v>324369970</v>
      </c>
      <c r="G251" s="5">
        <v>0</v>
      </c>
      <c r="H251" s="19">
        <f>287896+1680895</f>
        <v>1968791</v>
      </c>
      <c r="I251" s="19">
        <f>2502794+20170740</f>
        <v>22673534</v>
      </c>
    </row>
    <row r="252" spans="4:9" s="1" customFormat="1" ht="19.7" customHeight="1" x14ac:dyDescent="0.2">
      <c r="D252" s="15" t="s">
        <v>15</v>
      </c>
      <c r="E252" s="4" t="s">
        <v>9</v>
      </c>
      <c r="F252" s="5">
        <v>196890324.83000001</v>
      </c>
      <c r="G252" s="5">
        <v>0</v>
      </c>
      <c r="H252" s="19">
        <v>514572</v>
      </c>
      <c r="I252" s="19">
        <v>17589164</v>
      </c>
    </row>
    <row r="253" spans="4:9" s="1" customFormat="1" ht="19.7" customHeight="1" x14ac:dyDescent="0.2">
      <c r="D253" s="16" t="s">
        <v>15</v>
      </c>
      <c r="E253" s="8"/>
      <c r="F253" s="17">
        <v>780860567.40999913</v>
      </c>
      <c r="G253" s="17">
        <v>48365575</v>
      </c>
      <c r="H253" s="20">
        <v>3479409</v>
      </c>
      <c r="I253" s="20">
        <v>52313378</v>
      </c>
    </row>
    <row r="254" spans="4:9" s="1" customFormat="1" ht="11.1" customHeight="1" x14ac:dyDescent="0.2">
      <c r="D254" s="9"/>
      <c r="E254" s="9"/>
      <c r="F254" s="9"/>
      <c r="G254" s="9"/>
      <c r="H254" s="23"/>
      <c r="I254" s="23"/>
    </row>
    <row r="255" spans="4:9" s="1" customFormat="1" ht="23.85" customHeight="1" x14ac:dyDescent="0.2">
      <c r="D255" s="14">
        <v>2022</v>
      </c>
      <c r="E255" s="2" t="s">
        <v>1</v>
      </c>
      <c r="F255" s="2" t="s">
        <v>2</v>
      </c>
      <c r="G255" s="2" t="s">
        <v>3</v>
      </c>
      <c r="H255" s="22" t="s">
        <v>4</v>
      </c>
      <c r="I255" s="22" t="s">
        <v>5</v>
      </c>
    </row>
    <row r="256" spans="4:9" s="1" customFormat="1" ht="19.7" customHeight="1" x14ac:dyDescent="0.2">
      <c r="D256" s="15" t="s">
        <v>16</v>
      </c>
      <c r="E256" s="4" t="s">
        <v>6</v>
      </c>
      <c r="F256" s="5">
        <v>14815901.970000001</v>
      </c>
      <c r="G256" s="5">
        <v>4836272</v>
      </c>
      <c r="H256" s="19">
        <v>81797</v>
      </c>
      <c r="I256" s="19">
        <v>684515</v>
      </c>
    </row>
    <row r="257" spans="2:9" s="1" customFormat="1" ht="19.7" customHeight="1" x14ac:dyDescent="0.2">
      <c r="D257" s="15" t="s">
        <v>16</v>
      </c>
      <c r="E257" s="4" t="s">
        <v>7</v>
      </c>
      <c r="F257" s="5">
        <v>24408717.75</v>
      </c>
      <c r="G257" s="5">
        <v>5010618</v>
      </c>
      <c r="H257" s="19">
        <v>77607</v>
      </c>
      <c r="I257" s="19">
        <v>906151</v>
      </c>
    </row>
    <row r="258" spans="2:9" s="1" customFormat="1" ht="19.7" customHeight="1" x14ac:dyDescent="0.2">
      <c r="D258" s="15" t="s">
        <v>16</v>
      </c>
      <c r="E258" s="4" t="s">
        <v>8</v>
      </c>
      <c r="F258" s="5">
        <v>191834622.17999899</v>
      </c>
      <c r="G258" s="5">
        <v>0</v>
      </c>
      <c r="H258" s="19">
        <v>1122257</v>
      </c>
      <c r="I258" s="19">
        <v>14022208</v>
      </c>
    </row>
    <row r="259" spans="2:9" s="1" customFormat="1" ht="19.7" customHeight="1" x14ac:dyDescent="0.2">
      <c r="D259" s="15" t="s">
        <v>16</v>
      </c>
      <c r="E259" s="4" t="s">
        <v>9</v>
      </c>
      <c r="F259" s="5">
        <v>89089406.769999698</v>
      </c>
      <c r="G259" s="5">
        <v>81</v>
      </c>
      <c r="H259" s="19">
        <v>211796</v>
      </c>
      <c r="I259" s="19">
        <v>8483135</v>
      </c>
    </row>
    <row r="260" spans="2:9" s="1" customFormat="1" ht="19.7" customHeight="1" x14ac:dyDescent="0.2">
      <c r="D260" s="16" t="s">
        <v>16</v>
      </c>
      <c r="E260" s="8"/>
      <c r="F260" s="17">
        <v>320148648.669999</v>
      </c>
      <c r="G260" s="17">
        <v>9846971</v>
      </c>
      <c r="H260" s="20">
        <v>1493457</v>
      </c>
      <c r="I260" s="20">
        <v>24096009</v>
      </c>
    </row>
    <row r="261" spans="2:9" s="1" customFormat="1" ht="11.1" customHeight="1" x14ac:dyDescent="0.2">
      <c r="D261" s="9"/>
      <c r="E261" s="9"/>
      <c r="F261" s="9"/>
      <c r="G261" s="9"/>
      <c r="H261" s="23"/>
      <c r="I261" s="23"/>
    </row>
    <row r="262" spans="2:9" s="1" customFormat="1" ht="23.85" customHeight="1" x14ac:dyDescent="0.2">
      <c r="D262" s="14">
        <v>2022</v>
      </c>
      <c r="E262" s="2" t="s">
        <v>1</v>
      </c>
      <c r="F262" s="2" t="s">
        <v>2</v>
      </c>
      <c r="G262" s="2" t="s">
        <v>3</v>
      </c>
      <c r="H262" s="22" t="s">
        <v>4</v>
      </c>
      <c r="I262" s="22" t="s">
        <v>5</v>
      </c>
    </row>
    <row r="263" spans="2:9" s="1" customFormat="1" ht="19.7" customHeight="1" x14ac:dyDescent="0.2">
      <c r="D263" s="15" t="s">
        <v>17</v>
      </c>
      <c r="E263" s="4" t="s">
        <v>6</v>
      </c>
      <c r="F263" s="5">
        <v>32220443.600000098</v>
      </c>
      <c r="G263" s="5">
        <v>11430290</v>
      </c>
      <c r="H263" s="19">
        <v>181789</v>
      </c>
      <c r="I263" s="19">
        <v>2145200</v>
      </c>
    </row>
    <row r="264" spans="2:9" s="1" customFormat="1" ht="19.7" customHeight="1" x14ac:dyDescent="0.2">
      <c r="D264" s="15" t="s">
        <v>17</v>
      </c>
      <c r="E264" s="4" t="s">
        <v>7</v>
      </c>
      <c r="F264" s="5">
        <v>43474402</v>
      </c>
      <c r="G264" s="5">
        <v>8516800</v>
      </c>
      <c r="H264" s="19">
        <v>144504</v>
      </c>
      <c r="I264" s="19">
        <v>1704428</v>
      </c>
    </row>
    <row r="265" spans="2:9" s="1" customFormat="1" ht="19.7" customHeight="1" x14ac:dyDescent="0.2">
      <c r="D265" s="15" t="s">
        <v>17</v>
      </c>
      <c r="E265" s="4" t="s">
        <v>8</v>
      </c>
      <c r="F265" s="5">
        <v>22378430.789999899</v>
      </c>
      <c r="G265" s="5">
        <v>77</v>
      </c>
      <c r="H265" s="19">
        <v>135653</v>
      </c>
      <c r="I265" s="19">
        <v>1209321</v>
      </c>
    </row>
    <row r="266" spans="2:9" s="1" customFormat="1" ht="19.7" customHeight="1" x14ac:dyDescent="0.2">
      <c r="D266" s="15" t="s">
        <v>17</v>
      </c>
      <c r="E266" s="4" t="s">
        <v>9</v>
      </c>
      <c r="F266" s="5">
        <v>174277672.080001</v>
      </c>
      <c r="G266" s="5">
        <v>723</v>
      </c>
      <c r="H266" s="19">
        <v>474313</v>
      </c>
      <c r="I266" s="19">
        <v>16018525</v>
      </c>
    </row>
    <row r="267" spans="2:9" s="1" customFormat="1" ht="19.7" customHeight="1" x14ac:dyDescent="0.2">
      <c r="D267" s="16" t="s">
        <v>17</v>
      </c>
      <c r="E267" s="8"/>
      <c r="F267" s="17">
        <v>272350948.47000098</v>
      </c>
      <c r="G267" s="17">
        <v>19947890</v>
      </c>
      <c r="H267" s="20">
        <v>936259</v>
      </c>
      <c r="I267" s="20">
        <v>21077474</v>
      </c>
    </row>
    <row r="268" spans="2:9" s="1" customFormat="1" ht="11.1" customHeight="1" x14ac:dyDescent="0.2">
      <c r="D268" s="9"/>
      <c r="E268" s="9"/>
      <c r="F268" s="9"/>
      <c r="G268" s="9"/>
      <c r="H268" s="23"/>
      <c r="I268" s="23"/>
    </row>
    <row r="269" spans="2:9" s="1" customFormat="1" ht="10.15" customHeight="1" x14ac:dyDescent="0.2">
      <c r="H269" s="21"/>
      <c r="I269" s="21"/>
    </row>
    <row r="270" spans="2:9" s="1" customFormat="1" ht="10.15" customHeight="1" x14ac:dyDescent="0.2">
      <c r="H270" s="21"/>
      <c r="I270" s="21"/>
    </row>
    <row r="271" spans="2:9" s="1" customFormat="1" ht="23.85" customHeight="1" x14ac:dyDescent="0.2">
      <c r="B271" s="13">
        <v>2023</v>
      </c>
      <c r="C271" s="13"/>
      <c r="D271" s="13"/>
      <c r="H271" s="21"/>
      <c r="I271" s="21"/>
    </row>
    <row r="272" spans="2:9" s="1" customFormat="1" ht="17.649999999999999" customHeight="1" x14ac:dyDescent="0.2">
      <c r="H272" s="21"/>
      <c r="I272" s="21"/>
    </row>
    <row r="273" spans="4:9" s="1" customFormat="1" ht="23.85" customHeight="1" x14ac:dyDescent="0.2">
      <c r="D273" s="14">
        <v>2023</v>
      </c>
      <c r="E273" s="2" t="s">
        <v>1</v>
      </c>
      <c r="F273" s="2" t="s">
        <v>2</v>
      </c>
      <c r="G273" s="2" t="s">
        <v>3</v>
      </c>
      <c r="H273" s="22" t="s">
        <v>4</v>
      </c>
      <c r="I273" s="22" t="s">
        <v>5</v>
      </c>
    </row>
    <row r="274" spans="4:9" s="1" customFormat="1" ht="19.7" customHeight="1" x14ac:dyDescent="0.2">
      <c r="D274" s="15" t="s">
        <v>13</v>
      </c>
      <c r="E274" s="4" t="s">
        <v>6</v>
      </c>
      <c r="F274" s="5">
        <v>12104664.65</v>
      </c>
      <c r="G274" s="5">
        <v>3433608</v>
      </c>
      <c r="H274" s="19">
        <v>82328</v>
      </c>
      <c r="I274" s="19">
        <v>648656</v>
      </c>
    </row>
    <row r="275" spans="4:9" s="1" customFormat="1" ht="19.7" customHeight="1" x14ac:dyDescent="0.2">
      <c r="D275" s="15" t="s">
        <v>13</v>
      </c>
      <c r="E275" s="4" t="s">
        <v>7</v>
      </c>
      <c r="F275" s="5">
        <v>33339356.309999902</v>
      </c>
      <c r="G275" s="5">
        <v>6685762</v>
      </c>
      <c r="H275" s="19">
        <v>109397</v>
      </c>
      <c r="I275" s="19">
        <v>1176658</v>
      </c>
    </row>
    <row r="276" spans="4:9" s="1" customFormat="1" ht="19.7" customHeight="1" x14ac:dyDescent="0.2">
      <c r="D276" s="15" t="s">
        <v>13</v>
      </c>
      <c r="E276" s="4" t="s">
        <v>8</v>
      </c>
      <c r="F276" s="5">
        <v>15712613.140000001</v>
      </c>
      <c r="G276" s="5">
        <v>269767</v>
      </c>
      <c r="H276" s="19">
        <v>76197</v>
      </c>
      <c r="I276" s="19">
        <v>856728</v>
      </c>
    </row>
    <row r="277" spans="4:9" s="1" customFormat="1" ht="19.7" customHeight="1" x14ac:dyDescent="0.2">
      <c r="D277" s="16" t="s">
        <v>13</v>
      </c>
      <c r="E277" s="8"/>
      <c r="F277" s="17">
        <v>61156634.099999897</v>
      </c>
      <c r="G277" s="17">
        <v>10389137</v>
      </c>
      <c r="H277" s="20">
        <v>267922</v>
      </c>
      <c r="I277" s="20">
        <v>2682042</v>
      </c>
    </row>
    <row r="278" spans="4:9" s="1" customFormat="1" ht="11.1" customHeight="1" x14ac:dyDescent="0.2">
      <c r="D278" s="9"/>
      <c r="E278" s="9"/>
      <c r="F278" s="9"/>
      <c r="G278" s="9"/>
      <c r="H278" s="23"/>
      <c r="I278" s="23"/>
    </row>
    <row r="279" spans="4:9" s="1" customFormat="1" ht="23.85" customHeight="1" x14ac:dyDescent="0.2">
      <c r="D279" s="14">
        <v>2023</v>
      </c>
      <c r="E279" s="2" t="s">
        <v>1</v>
      </c>
      <c r="F279" s="2" t="s">
        <v>2</v>
      </c>
      <c r="G279" s="2" t="s">
        <v>3</v>
      </c>
      <c r="H279" s="22" t="s">
        <v>4</v>
      </c>
      <c r="I279" s="22" t="s">
        <v>5</v>
      </c>
    </row>
    <row r="280" spans="4:9" s="1" customFormat="1" ht="19.7" customHeight="1" x14ac:dyDescent="0.2">
      <c r="D280" s="15" t="s">
        <v>14</v>
      </c>
      <c r="E280" s="4" t="s">
        <v>6</v>
      </c>
      <c r="F280" s="5">
        <v>33512598.34</v>
      </c>
      <c r="G280" s="5">
        <v>13648476</v>
      </c>
      <c r="H280" s="19">
        <v>202188</v>
      </c>
      <c r="I280" s="19">
        <v>1984867</v>
      </c>
    </row>
    <row r="281" spans="4:9" s="1" customFormat="1" ht="19.7" customHeight="1" x14ac:dyDescent="0.2">
      <c r="D281" s="15" t="s">
        <v>14</v>
      </c>
      <c r="E281" s="4" t="s">
        <v>7</v>
      </c>
      <c r="F281" s="5">
        <v>80827923.539999396</v>
      </c>
      <c r="G281" s="5">
        <v>13634299</v>
      </c>
      <c r="H281" s="19">
        <v>236860</v>
      </c>
      <c r="I281" s="19">
        <v>2683511</v>
      </c>
    </row>
    <row r="282" spans="4:9" s="1" customFormat="1" ht="19.7" customHeight="1" x14ac:dyDescent="0.2">
      <c r="D282" s="15" t="s">
        <v>14</v>
      </c>
      <c r="E282" s="4" t="s">
        <v>8</v>
      </c>
      <c r="F282" s="5">
        <v>42773595.0599996</v>
      </c>
      <c r="G282" s="5">
        <v>11580</v>
      </c>
      <c r="H282" s="19">
        <v>194167</v>
      </c>
      <c r="I282" s="19">
        <v>1970370</v>
      </c>
    </row>
    <row r="283" spans="4:9" s="1" customFormat="1" ht="19.7" customHeight="1" x14ac:dyDescent="0.2">
      <c r="D283" s="15" t="s">
        <v>14</v>
      </c>
      <c r="E283" s="4" t="s">
        <v>9</v>
      </c>
      <c r="F283" s="5">
        <v>173207229.49000001</v>
      </c>
      <c r="G283" s="5">
        <v>0</v>
      </c>
      <c r="H283" s="19">
        <v>421416</v>
      </c>
      <c r="I283" s="19">
        <v>13590587</v>
      </c>
    </row>
    <row r="284" spans="4:9" s="1" customFormat="1" ht="19.7" customHeight="1" x14ac:dyDescent="0.2">
      <c r="D284" s="16" t="s">
        <v>14</v>
      </c>
      <c r="E284" s="8"/>
      <c r="F284" s="17">
        <v>330321346.42999899</v>
      </c>
      <c r="G284" s="17">
        <v>27294355</v>
      </c>
      <c r="H284" s="20">
        <v>1054631</v>
      </c>
      <c r="I284" s="20">
        <v>20229335</v>
      </c>
    </row>
    <row r="285" spans="4:9" s="1" customFormat="1" ht="11.1" customHeight="1" x14ac:dyDescent="0.2">
      <c r="D285" s="9"/>
      <c r="E285" s="9"/>
      <c r="F285" s="9"/>
      <c r="G285" s="9"/>
      <c r="H285" s="23"/>
      <c r="I285" s="23"/>
    </row>
    <row r="286" spans="4:9" s="1" customFormat="1" ht="23.85" customHeight="1" x14ac:dyDescent="0.2">
      <c r="D286" s="14">
        <v>2023</v>
      </c>
      <c r="E286" s="2" t="s">
        <v>1</v>
      </c>
      <c r="F286" s="2" t="s">
        <v>2</v>
      </c>
      <c r="G286" s="2" t="s">
        <v>3</v>
      </c>
      <c r="H286" s="22" t="s">
        <v>4</v>
      </c>
      <c r="I286" s="22" t="s">
        <v>5</v>
      </c>
    </row>
    <row r="287" spans="4:9" s="1" customFormat="1" ht="19.7" customHeight="1" x14ac:dyDescent="0.2">
      <c r="D287" s="15" t="s">
        <v>15</v>
      </c>
      <c r="E287" s="4" t="s">
        <v>6</v>
      </c>
      <c r="F287" s="5">
        <v>66874635.100000001</v>
      </c>
      <c r="G287" s="5">
        <v>19593019</v>
      </c>
      <c r="H287" s="19">
        <v>353635</v>
      </c>
      <c r="I287" s="19">
        <v>3242740</v>
      </c>
    </row>
    <row r="288" spans="4:9" s="1" customFormat="1" ht="19.7" customHeight="1" x14ac:dyDescent="0.2">
      <c r="D288" s="15" t="s">
        <v>15</v>
      </c>
      <c r="E288" s="4" t="s">
        <v>7</v>
      </c>
      <c r="F288" s="5">
        <v>214109167.760001</v>
      </c>
      <c r="G288" s="5">
        <v>33972382</v>
      </c>
      <c r="H288" s="19">
        <v>698619</v>
      </c>
      <c r="I288" s="19">
        <v>9451182</v>
      </c>
    </row>
    <row r="289" spans="4:9" s="1" customFormat="1" ht="19.7" customHeight="1" x14ac:dyDescent="0.2">
      <c r="D289" s="15" t="s">
        <v>15</v>
      </c>
      <c r="E289" s="4" t="s">
        <v>8</v>
      </c>
      <c r="F289" s="5">
        <f>66606342+273876088</f>
        <v>340482430</v>
      </c>
      <c r="G289" s="5">
        <v>0</v>
      </c>
      <c r="H289" s="19">
        <f>291835+1666191</f>
        <v>1958026</v>
      </c>
      <c r="I289" s="19">
        <f>2599941+19994292</f>
        <v>22594233</v>
      </c>
    </row>
    <row r="290" spans="4:9" s="1" customFormat="1" ht="19.7" customHeight="1" x14ac:dyDescent="0.2">
      <c r="D290" s="15" t="s">
        <v>15</v>
      </c>
      <c r="E290" s="4" t="s">
        <v>9</v>
      </c>
      <c r="F290" s="5">
        <v>181755507.19</v>
      </c>
      <c r="G290" s="5">
        <v>0</v>
      </c>
      <c r="H290" s="19">
        <v>505096</v>
      </c>
      <c r="I290" s="19">
        <v>16449511</v>
      </c>
    </row>
    <row r="291" spans="4:9" s="1" customFormat="1" ht="19.7" customHeight="1" x14ac:dyDescent="0.2">
      <c r="D291" s="16" t="s">
        <v>15</v>
      </c>
      <c r="E291" s="8"/>
      <c r="F291" s="17">
        <v>803221740.05000114</v>
      </c>
      <c r="G291" s="17">
        <v>53565401</v>
      </c>
      <c r="H291" s="20">
        <v>3515376</v>
      </c>
      <c r="I291" s="20">
        <v>51737666</v>
      </c>
    </row>
    <row r="292" spans="4:9" s="1" customFormat="1" ht="11.1" customHeight="1" x14ac:dyDescent="0.2">
      <c r="D292" s="9"/>
      <c r="E292" s="9"/>
      <c r="F292" s="9"/>
      <c r="G292" s="9"/>
      <c r="H292" s="23"/>
      <c r="I292" s="23"/>
    </row>
    <row r="293" spans="4:9" s="1" customFormat="1" ht="23.85" customHeight="1" x14ac:dyDescent="0.2">
      <c r="D293" s="14">
        <v>2023</v>
      </c>
      <c r="E293" s="2" t="s">
        <v>1</v>
      </c>
      <c r="F293" s="2" t="s">
        <v>2</v>
      </c>
      <c r="G293" s="2" t="s">
        <v>3</v>
      </c>
      <c r="H293" s="22" t="s">
        <v>4</v>
      </c>
      <c r="I293" s="22" t="s">
        <v>5</v>
      </c>
    </row>
    <row r="294" spans="4:9" s="1" customFormat="1" ht="19.7" customHeight="1" x14ac:dyDescent="0.2">
      <c r="D294" s="15" t="s">
        <v>16</v>
      </c>
      <c r="E294" s="4" t="s">
        <v>6</v>
      </c>
      <c r="F294" s="5">
        <v>16052680.24</v>
      </c>
      <c r="G294" s="5">
        <v>4883765</v>
      </c>
      <c r="H294" s="19">
        <v>74980</v>
      </c>
      <c r="I294" s="19">
        <v>728115</v>
      </c>
    </row>
    <row r="295" spans="4:9" s="1" customFormat="1" ht="19.7" customHeight="1" x14ac:dyDescent="0.2">
      <c r="D295" s="15" t="s">
        <v>16</v>
      </c>
      <c r="E295" s="4" t="s">
        <v>7</v>
      </c>
      <c r="F295" s="5">
        <v>27959070.269999899</v>
      </c>
      <c r="G295" s="5">
        <v>5635214</v>
      </c>
      <c r="H295" s="19">
        <v>76726</v>
      </c>
      <c r="I295" s="19">
        <v>886626</v>
      </c>
    </row>
    <row r="296" spans="4:9" s="1" customFormat="1" ht="19.7" customHeight="1" x14ac:dyDescent="0.2">
      <c r="D296" s="15" t="s">
        <v>16</v>
      </c>
      <c r="E296" s="4" t="s">
        <v>8</v>
      </c>
      <c r="F296" s="5">
        <v>229976650.78</v>
      </c>
      <c r="G296" s="5">
        <v>0</v>
      </c>
      <c r="H296" s="19">
        <v>1173743</v>
      </c>
      <c r="I296" s="19">
        <v>15209159</v>
      </c>
    </row>
    <row r="297" spans="4:9" s="1" customFormat="1" ht="19.7" customHeight="1" x14ac:dyDescent="0.2">
      <c r="D297" s="15" t="s">
        <v>16</v>
      </c>
      <c r="E297" s="4" t="s">
        <v>9</v>
      </c>
      <c r="F297" s="5">
        <v>99034783.379999593</v>
      </c>
      <c r="G297" s="5">
        <v>0</v>
      </c>
      <c r="H297" s="19">
        <v>209283</v>
      </c>
      <c r="I297" s="19">
        <v>8321890</v>
      </c>
    </row>
    <row r="298" spans="4:9" s="1" customFormat="1" ht="19.7" customHeight="1" x14ac:dyDescent="0.2">
      <c r="D298" s="16" t="s">
        <v>16</v>
      </c>
      <c r="E298" s="8"/>
      <c r="F298" s="17">
        <v>373023184.669999</v>
      </c>
      <c r="G298" s="17">
        <v>10518979</v>
      </c>
      <c r="H298" s="20">
        <v>1534732</v>
      </c>
      <c r="I298" s="20">
        <v>25145790</v>
      </c>
    </row>
    <row r="299" spans="4:9" s="1" customFormat="1" ht="11.1" customHeight="1" x14ac:dyDescent="0.2">
      <c r="D299" s="9"/>
      <c r="E299" s="9"/>
      <c r="F299" s="9"/>
      <c r="G299" s="9"/>
      <c r="H299" s="23"/>
      <c r="I299" s="23"/>
    </row>
    <row r="300" spans="4:9" s="1" customFormat="1" ht="23.85" customHeight="1" x14ac:dyDescent="0.2">
      <c r="D300" s="14">
        <v>2023</v>
      </c>
      <c r="E300" s="2" t="s">
        <v>1</v>
      </c>
      <c r="F300" s="2" t="s">
        <v>2</v>
      </c>
      <c r="G300" s="2" t="s">
        <v>3</v>
      </c>
      <c r="H300" s="22" t="s">
        <v>4</v>
      </c>
      <c r="I300" s="22" t="s">
        <v>5</v>
      </c>
    </row>
    <row r="301" spans="4:9" s="1" customFormat="1" ht="19.7" customHeight="1" x14ac:dyDescent="0.2">
      <c r="D301" s="15" t="s">
        <v>17</v>
      </c>
      <c r="E301" s="4" t="s">
        <v>6</v>
      </c>
      <c r="F301" s="5">
        <v>34395433.250000097</v>
      </c>
      <c r="G301" s="5">
        <v>12936258</v>
      </c>
      <c r="H301" s="19">
        <v>184304</v>
      </c>
      <c r="I301" s="19">
        <v>2120693</v>
      </c>
    </row>
    <row r="302" spans="4:9" s="1" customFormat="1" ht="19.7" customHeight="1" x14ac:dyDescent="0.2">
      <c r="D302" s="15" t="s">
        <v>17</v>
      </c>
      <c r="E302" s="4" t="s">
        <v>7</v>
      </c>
      <c r="F302" s="5">
        <v>49645125.240000203</v>
      </c>
      <c r="G302" s="5">
        <v>9645005</v>
      </c>
      <c r="H302" s="19">
        <v>147904</v>
      </c>
      <c r="I302" s="19">
        <v>1697972</v>
      </c>
    </row>
    <row r="303" spans="4:9" s="1" customFormat="1" ht="19.7" customHeight="1" x14ac:dyDescent="0.2">
      <c r="D303" s="15" t="s">
        <v>17</v>
      </c>
      <c r="E303" s="4" t="s">
        <v>8</v>
      </c>
      <c r="F303" s="5">
        <v>27207317.239999998</v>
      </c>
      <c r="G303" s="5">
        <v>90</v>
      </c>
      <c r="H303" s="19">
        <v>148675</v>
      </c>
      <c r="I303" s="19">
        <v>1346694</v>
      </c>
    </row>
    <row r="304" spans="4:9" s="1" customFormat="1" ht="19.7" customHeight="1" x14ac:dyDescent="0.2">
      <c r="D304" s="15" t="s">
        <v>17</v>
      </c>
      <c r="E304" s="4" t="s">
        <v>9</v>
      </c>
      <c r="F304" s="5">
        <v>191104035.459999</v>
      </c>
      <c r="G304" s="5">
        <v>540</v>
      </c>
      <c r="H304" s="19">
        <v>464711</v>
      </c>
      <c r="I304" s="19">
        <v>15432027</v>
      </c>
    </row>
    <row r="305" spans="4:9" s="1" customFormat="1" ht="19.7" customHeight="1" x14ac:dyDescent="0.2">
      <c r="D305" s="16" t="s">
        <v>17</v>
      </c>
      <c r="E305" s="8"/>
      <c r="F305" s="17">
        <v>302351911.18999898</v>
      </c>
      <c r="G305" s="17">
        <v>22581893</v>
      </c>
      <c r="H305" s="20">
        <v>945594</v>
      </c>
      <c r="I305" s="20">
        <v>20597386</v>
      </c>
    </row>
    <row r="306" spans="4:9" s="1" customFormat="1" ht="11.1" customHeight="1" x14ac:dyDescent="0.2">
      <c r="D306" s="9"/>
      <c r="E306" s="9"/>
      <c r="F306" s="9"/>
      <c r="G306" s="9"/>
      <c r="H306" s="23"/>
      <c r="I306" s="23"/>
    </row>
    <row r="307" spans="4:9" s="1" customFormat="1" ht="10.15" customHeight="1" x14ac:dyDescent="0.2">
      <c r="H307" s="21"/>
      <c r="I307" s="21"/>
    </row>
    <row r="308" spans="4:9" s="1" customFormat="1" ht="59.85" customHeight="1" x14ac:dyDescent="0.2">
      <c r="H308" s="21"/>
      <c r="I308" s="21"/>
    </row>
  </sheetData>
  <mergeCells count="9">
    <mergeCell ref="B195:D195"/>
    <mergeCell ref="B233:D233"/>
    <mergeCell ref="B271:D271"/>
    <mergeCell ref="C2:J2"/>
    <mergeCell ref="B5:D5"/>
    <mergeCell ref="B43:D43"/>
    <mergeCell ref="B81:D81"/>
    <mergeCell ref="B119:D119"/>
    <mergeCell ref="B157:D157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På landsplan</vt:lpstr>
      <vt:lpstr>Pr trafikselskab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Tina Schelde</cp:lastModifiedBy>
  <dcterms:created xsi:type="dcterms:W3CDTF">2024-04-19T08:24:25Z</dcterms:created>
  <dcterms:modified xsi:type="dcterms:W3CDTF">2024-04-19T13:34:43Z</dcterms:modified>
</cp:coreProperties>
</file>